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19440" windowHeight="12315" tabRatio="271" firstSheet="1" activeTab="2"/>
  </bookViews>
  <sheets>
    <sheet name="Лист1" sheetId="1" state="hidden" r:id="rId1"/>
    <sheet name="экспертные работы" sheetId="2" r:id="rId2"/>
    <sheet name="оценка безопасности" sheetId="3" r:id="rId3"/>
  </sheets>
  <definedNames>
    <definedName name="_xlnm.Print_Titles" localSheetId="0">Лист1!$1:$1</definedName>
    <definedName name="_xlnm.Print_Titles" localSheetId="1">'экспертные работы'!$1:$2</definedName>
  </definedNames>
  <calcPr calcId="144525"/>
</workbook>
</file>

<file path=xl/calcChain.xml><?xml version="1.0" encoding="utf-8"?>
<calcChain xmlns="http://schemas.openxmlformats.org/spreadsheetml/2006/main">
  <c r="J34" i="2" l="1"/>
  <c r="E23" i="3" l="1"/>
  <c r="E22" i="3"/>
  <c r="E21" i="3"/>
  <c r="E20" i="3"/>
  <c r="E19" i="3"/>
  <c r="E18" i="3"/>
  <c r="E17" i="3"/>
  <c r="E16" i="3"/>
  <c r="E15" i="3"/>
  <c r="E13" i="3"/>
  <c r="E12" i="3"/>
  <c r="E11" i="3"/>
  <c r="E10" i="3"/>
  <c r="E9" i="3"/>
  <c r="E8" i="3"/>
  <c r="E7" i="3"/>
  <c r="E6" i="3"/>
  <c r="E5" i="3"/>
  <c r="J125" i="2" l="1"/>
  <c r="J126" i="2"/>
  <c r="J124" i="2"/>
  <c r="H128" i="2"/>
  <c r="H126" i="2"/>
  <c r="H125" i="2"/>
  <c r="H124" i="2"/>
  <c r="E4" i="1" l="1"/>
  <c r="D3" i="2" l="1"/>
  <c r="J35" i="2" l="1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G32" i="2"/>
  <c r="H32" i="2" s="1"/>
  <c r="G31" i="2"/>
  <c r="H31" i="2" s="1"/>
  <c r="F126" i="2"/>
  <c r="F125" i="2"/>
  <c r="F124" i="2"/>
  <c r="G122" i="2"/>
  <c r="H122" i="2" s="1"/>
  <c r="G121" i="2"/>
  <c r="H121" i="2" s="1"/>
  <c r="G120" i="2"/>
  <c r="H120" i="2" s="1"/>
  <c r="G119" i="2"/>
  <c r="H119" i="2" s="1"/>
  <c r="D128" i="2"/>
  <c r="D126" i="2"/>
  <c r="D125" i="2"/>
  <c r="D124" i="2"/>
  <c r="D122" i="2"/>
  <c r="D121" i="2"/>
  <c r="D120" i="2"/>
  <c r="D119" i="2"/>
  <c r="D32" i="2"/>
  <c r="D31" i="2"/>
  <c r="H117" i="2"/>
  <c r="G116" i="2"/>
  <c r="H116" i="2" s="1"/>
  <c r="H115" i="2"/>
  <c r="G114" i="2"/>
  <c r="H114" i="2" s="1"/>
  <c r="H113" i="2"/>
  <c r="G112" i="2"/>
  <c r="H112" i="2" s="1"/>
  <c r="G111" i="2"/>
  <c r="H111" i="2" s="1"/>
  <c r="G110" i="2"/>
  <c r="H110" i="2" s="1"/>
  <c r="H109" i="2"/>
  <c r="G108" i="2"/>
  <c r="H108" i="2" s="1"/>
  <c r="G107" i="2"/>
  <c r="H107" i="2" s="1"/>
  <c r="G106" i="2"/>
  <c r="H106" i="2" s="1"/>
  <c r="H105" i="2"/>
  <c r="G104" i="2"/>
  <c r="H104" i="2" s="1"/>
  <c r="G103" i="2"/>
  <c r="H103" i="2" s="1"/>
  <c r="G102" i="2"/>
  <c r="H102" i="2" s="1"/>
  <c r="H101" i="2"/>
  <c r="G100" i="2"/>
  <c r="H100" i="2" s="1"/>
  <c r="G99" i="2"/>
  <c r="H99" i="2" s="1"/>
  <c r="G98" i="2"/>
  <c r="H98" i="2" s="1"/>
  <c r="H97" i="2"/>
  <c r="G96" i="2"/>
  <c r="H96" i="2" s="1"/>
  <c r="H95" i="2"/>
  <c r="G94" i="2"/>
  <c r="H94" i="2" s="1"/>
  <c r="H93" i="2"/>
  <c r="G92" i="2"/>
  <c r="H92" i="2" s="1"/>
  <c r="H91" i="2"/>
  <c r="G90" i="2"/>
  <c r="H90" i="2" s="1"/>
  <c r="H89" i="2"/>
  <c r="G88" i="2"/>
  <c r="H88" i="2" s="1"/>
  <c r="H87" i="2"/>
  <c r="G86" i="2"/>
  <c r="H86" i="2" s="1"/>
  <c r="H85" i="2"/>
  <c r="G84" i="2"/>
  <c r="H84" i="2" s="1"/>
  <c r="H83" i="2"/>
  <c r="G82" i="2"/>
  <c r="H82" i="2" s="1"/>
  <c r="H81" i="2"/>
  <c r="G80" i="2"/>
  <c r="H80" i="2" s="1"/>
  <c r="H79" i="2"/>
  <c r="G78" i="2"/>
  <c r="H78" i="2" s="1"/>
  <c r="H77" i="2"/>
  <c r="G76" i="2"/>
  <c r="H76" i="2" s="1"/>
  <c r="H75" i="2"/>
  <c r="G74" i="2"/>
  <c r="H74" i="2" s="1"/>
  <c r="H73" i="2"/>
  <c r="G72" i="2"/>
  <c r="H72" i="2" s="1"/>
  <c r="G71" i="2"/>
  <c r="H71" i="2" s="1"/>
  <c r="G70" i="2"/>
  <c r="H70" i="2" s="1"/>
  <c r="H69" i="2"/>
  <c r="H68" i="2"/>
  <c r="H67" i="2"/>
  <c r="G66" i="2"/>
  <c r="H66" i="2" s="1"/>
  <c r="G65" i="2"/>
  <c r="H65" i="2" s="1"/>
  <c r="G64" i="2"/>
  <c r="H64" i="2" s="1"/>
  <c r="G63" i="2"/>
  <c r="H63" i="2" s="1"/>
  <c r="G62" i="2"/>
  <c r="H62" i="2" s="1"/>
  <c r="H61" i="2"/>
  <c r="G60" i="2"/>
  <c r="H60" i="2" s="1"/>
  <c r="H59" i="2"/>
  <c r="G58" i="2"/>
  <c r="H58" i="2" s="1"/>
  <c r="G57" i="2"/>
  <c r="H57" i="2" s="1"/>
  <c r="G56" i="2"/>
  <c r="H56" i="2" s="1"/>
  <c r="G55" i="2"/>
  <c r="H55" i="2" s="1"/>
  <c r="G54" i="2"/>
  <c r="H54" i="2" s="1"/>
  <c r="H53" i="2"/>
  <c r="G52" i="2"/>
  <c r="H52" i="2" s="1"/>
  <c r="G51" i="2"/>
  <c r="H51" i="2" s="1"/>
  <c r="G50" i="2"/>
  <c r="H50" i="2" s="1"/>
  <c r="H49" i="2"/>
  <c r="G48" i="2"/>
  <c r="H48" i="2" s="1"/>
  <c r="H47" i="2"/>
  <c r="G46" i="2"/>
  <c r="H46" i="2" s="1"/>
  <c r="H45" i="2"/>
  <c r="G44" i="2"/>
  <c r="H44" i="2" s="1"/>
  <c r="H43" i="2"/>
  <c r="G42" i="2"/>
  <c r="H42" i="2" s="1"/>
  <c r="H41" i="2"/>
  <c r="G40" i="2"/>
  <c r="H40" i="2" s="1"/>
  <c r="H39" i="2"/>
  <c r="G38" i="2"/>
  <c r="H38" i="2" s="1"/>
  <c r="G37" i="2"/>
  <c r="H37" i="2" s="1"/>
  <c r="G36" i="2"/>
  <c r="H36" i="2" s="1"/>
  <c r="H35" i="2"/>
  <c r="G34" i="2"/>
  <c r="H34" i="2" s="1"/>
  <c r="I29" i="2"/>
  <c r="J29" i="2" s="1"/>
  <c r="I28" i="2"/>
  <c r="J28" i="2" s="1"/>
  <c r="I27" i="2"/>
  <c r="J27" i="2" s="1"/>
  <c r="I26" i="2"/>
  <c r="J26" i="2" s="1"/>
  <c r="I25" i="2"/>
  <c r="J25" i="2" s="1"/>
  <c r="I24" i="2"/>
  <c r="J24" i="2" s="1"/>
  <c r="I23" i="2"/>
  <c r="J23" i="2" s="1"/>
  <c r="I22" i="2"/>
  <c r="J22" i="2" s="1"/>
  <c r="I21" i="2"/>
  <c r="J21" i="2" s="1"/>
  <c r="I20" i="2"/>
  <c r="J20" i="2" s="1"/>
  <c r="I19" i="2"/>
  <c r="J19" i="2" s="1"/>
  <c r="I18" i="2"/>
  <c r="J18" i="2" s="1"/>
  <c r="I17" i="2"/>
  <c r="J17" i="2" s="1"/>
  <c r="I16" i="2"/>
  <c r="J16" i="2" s="1"/>
  <c r="I15" i="2"/>
  <c r="J15" i="2" s="1"/>
  <c r="I14" i="2"/>
  <c r="J14" i="2" s="1"/>
  <c r="I13" i="2"/>
  <c r="J13" i="2" s="1"/>
  <c r="I12" i="2"/>
  <c r="J12" i="2" s="1"/>
  <c r="I11" i="2"/>
  <c r="J11" i="2" s="1"/>
  <c r="I10" i="2"/>
  <c r="J10" i="2" s="1"/>
  <c r="I9" i="2"/>
  <c r="J9" i="2" s="1"/>
  <c r="I8" i="2"/>
  <c r="J8" i="2" s="1"/>
  <c r="I7" i="2"/>
  <c r="J7" i="2" s="1"/>
  <c r="I6" i="2"/>
  <c r="J6" i="2" s="1"/>
  <c r="I5" i="2"/>
  <c r="J5" i="2" s="1"/>
  <c r="I4" i="2"/>
  <c r="J4" i="2" s="1"/>
  <c r="I3" i="2"/>
  <c r="J3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G3" i="2"/>
  <c r="H3" i="2" s="1"/>
  <c r="D117" i="2"/>
  <c r="F117" i="2" s="1"/>
  <c r="D116" i="2"/>
  <c r="F116" i="2" s="1"/>
  <c r="D115" i="2"/>
  <c r="F115" i="2" s="1"/>
  <c r="D114" i="2"/>
  <c r="F114" i="2" s="1"/>
  <c r="D113" i="2"/>
  <c r="F113" i="2" s="1"/>
  <c r="D112" i="2"/>
  <c r="F112" i="2" s="1"/>
  <c r="D111" i="2"/>
  <c r="F111" i="2" s="1"/>
  <c r="D110" i="2"/>
  <c r="F110" i="2" s="1"/>
  <c r="D109" i="2"/>
  <c r="F109" i="2" s="1"/>
  <c r="D108" i="2"/>
  <c r="F108" i="2" s="1"/>
  <c r="D107" i="2"/>
  <c r="F107" i="2" s="1"/>
  <c r="D106" i="2"/>
  <c r="F106" i="2" s="1"/>
  <c r="D105" i="2"/>
  <c r="F105" i="2" s="1"/>
  <c r="D104" i="2"/>
  <c r="F104" i="2" s="1"/>
  <c r="D103" i="2"/>
  <c r="F103" i="2" s="1"/>
  <c r="D102" i="2"/>
  <c r="F102" i="2" s="1"/>
  <c r="D101" i="2"/>
  <c r="F101" i="2" s="1"/>
  <c r="D100" i="2"/>
  <c r="F100" i="2" s="1"/>
  <c r="D99" i="2"/>
  <c r="F99" i="2" s="1"/>
  <c r="D98" i="2"/>
  <c r="F98" i="2" s="1"/>
  <c r="D97" i="2"/>
  <c r="F97" i="2" s="1"/>
  <c r="D96" i="2"/>
  <c r="F96" i="2" s="1"/>
  <c r="D95" i="2"/>
  <c r="F95" i="2" s="1"/>
  <c r="D94" i="2"/>
  <c r="F94" i="2" s="1"/>
  <c r="D93" i="2"/>
  <c r="F93" i="2" s="1"/>
  <c r="D92" i="2"/>
  <c r="F92" i="2" s="1"/>
  <c r="D91" i="2"/>
  <c r="F91" i="2" s="1"/>
  <c r="D90" i="2"/>
  <c r="F90" i="2" s="1"/>
  <c r="D89" i="2"/>
  <c r="F89" i="2" s="1"/>
  <c r="D88" i="2"/>
  <c r="F88" i="2" s="1"/>
  <c r="D87" i="2"/>
  <c r="F87" i="2" s="1"/>
  <c r="D86" i="2"/>
  <c r="F86" i="2" s="1"/>
  <c r="D85" i="2"/>
  <c r="F85" i="2" s="1"/>
  <c r="D84" i="2"/>
  <c r="F84" i="2" s="1"/>
  <c r="D83" i="2"/>
  <c r="F83" i="2" s="1"/>
  <c r="D82" i="2"/>
  <c r="F82" i="2" s="1"/>
  <c r="D81" i="2"/>
  <c r="F81" i="2" s="1"/>
  <c r="D80" i="2"/>
  <c r="F80" i="2" s="1"/>
  <c r="D79" i="2"/>
  <c r="F79" i="2" s="1"/>
  <c r="D78" i="2"/>
  <c r="F78" i="2" s="1"/>
  <c r="D77" i="2"/>
  <c r="F77" i="2" s="1"/>
  <c r="D76" i="2"/>
  <c r="F76" i="2" s="1"/>
  <c r="D75" i="2"/>
  <c r="F75" i="2" s="1"/>
  <c r="D74" i="2"/>
  <c r="F74" i="2" s="1"/>
  <c r="D73" i="2"/>
  <c r="F73" i="2" s="1"/>
  <c r="D72" i="2"/>
  <c r="F72" i="2" s="1"/>
  <c r="D71" i="2"/>
  <c r="F71" i="2" s="1"/>
  <c r="D70" i="2"/>
  <c r="F70" i="2" s="1"/>
  <c r="D69" i="2"/>
  <c r="F69" i="2" s="1"/>
  <c r="D68" i="2"/>
  <c r="F68" i="2" s="1"/>
  <c r="D67" i="2"/>
  <c r="F67" i="2" s="1"/>
  <c r="D66" i="2"/>
  <c r="F66" i="2" s="1"/>
  <c r="D65" i="2"/>
  <c r="F65" i="2" s="1"/>
  <c r="D64" i="2"/>
  <c r="F64" i="2" s="1"/>
  <c r="D63" i="2"/>
  <c r="F63" i="2" s="1"/>
  <c r="D62" i="2"/>
  <c r="F62" i="2" s="1"/>
  <c r="D61" i="2"/>
  <c r="F61" i="2" s="1"/>
  <c r="D60" i="2"/>
  <c r="F60" i="2" s="1"/>
  <c r="D59" i="2"/>
  <c r="F59" i="2" s="1"/>
  <c r="D58" i="2"/>
  <c r="F58" i="2" s="1"/>
  <c r="D57" i="2"/>
  <c r="F57" i="2" s="1"/>
  <c r="D56" i="2"/>
  <c r="F56" i="2" s="1"/>
  <c r="D55" i="2"/>
  <c r="F55" i="2" s="1"/>
  <c r="D54" i="2"/>
  <c r="F54" i="2" s="1"/>
  <c r="D53" i="2"/>
  <c r="F53" i="2" s="1"/>
  <c r="D52" i="2"/>
  <c r="F52" i="2" s="1"/>
  <c r="D51" i="2"/>
  <c r="F51" i="2" s="1"/>
  <c r="D50" i="2"/>
  <c r="F50" i="2" s="1"/>
  <c r="D49" i="2"/>
  <c r="F49" i="2" s="1"/>
  <c r="D48" i="2"/>
  <c r="F48" i="2" s="1"/>
  <c r="D47" i="2"/>
  <c r="F47" i="2" s="1"/>
  <c r="D46" i="2"/>
  <c r="F46" i="2" s="1"/>
  <c r="D45" i="2"/>
  <c r="F45" i="2" s="1"/>
  <c r="D44" i="2"/>
  <c r="F44" i="2" s="1"/>
  <c r="D43" i="2"/>
  <c r="F43" i="2" s="1"/>
  <c r="D42" i="2"/>
  <c r="F42" i="2" s="1"/>
  <c r="D41" i="2"/>
  <c r="F41" i="2" s="1"/>
  <c r="D40" i="2"/>
  <c r="F40" i="2" s="1"/>
  <c r="D39" i="2"/>
  <c r="F39" i="2" s="1"/>
  <c r="D38" i="2"/>
  <c r="F38" i="2" s="1"/>
  <c r="D37" i="2"/>
  <c r="F37" i="2" s="1"/>
  <c r="D36" i="2"/>
  <c r="F36" i="2" s="1"/>
  <c r="D35" i="2"/>
  <c r="F35" i="2" s="1"/>
  <c r="D34" i="2"/>
  <c r="F34" i="2" s="1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13" i="1" l="1"/>
  <c r="E313" i="1" s="1"/>
  <c r="D312" i="1"/>
  <c r="E312" i="1" s="1"/>
  <c r="D311" i="1"/>
  <c r="E311" i="1" s="1"/>
  <c r="D310" i="1"/>
  <c r="E310" i="1" s="1"/>
  <c r="E308" i="1"/>
  <c r="D307" i="1"/>
  <c r="E307" i="1" s="1"/>
  <c r="E306" i="1"/>
  <c r="D305" i="1"/>
  <c r="E305" i="1" s="1"/>
  <c r="E304" i="1"/>
  <c r="D303" i="1"/>
  <c r="E303" i="1" s="1"/>
  <c r="D302" i="1"/>
  <c r="E302" i="1" s="1"/>
  <c r="D301" i="1"/>
  <c r="E301" i="1" s="1"/>
  <c r="E300" i="1"/>
  <c r="D299" i="1"/>
  <c r="E299" i="1" s="1"/>
  <c r="D298" i="1"/>
  <c r="E298" i="1" s="1"/>
  <c r="D297" i="1"/>
  <c r="E297" i="1" s="1"/>
  <c r="E296" i="1"/>
  <c r="D295" i="1"/>
  <c r="E295" i="1" s="1"/>
  <c r="D294" i="1"/>
  <c r="E294" i="1" s="1"/>
  <c r="D293" i="1"/>
  <c r="E293" i="1" s="1"/>
  <c r="E292" i="1"/>
  <c r="D291" i="1"/>
  <c r="E291" i="1" s="1"/>
  <c r="D290" i="1"/>
  <c r="E290" i="1" s="1"/>
  <c r="D289" i="1"/>
  <c r="E289" i="1" s="1"/>
  <c r="E288" i="1"/>
  <c r="D287" i="1"/>
  <c r="E287" i="1" s="1"/>
  <c r="E286" i="1"/>
  <c r="D285" i="1"/>
  <c r="E285" i="1" s="1"/>
  <c r="E284" i="1"/>
  <c r="D283" i="1"/>
  <c r="E283" i="1" s="1"/>
  <c r="E282" i="1"/>
  <c r="D281" i="1"/>
  <c r="E281" i="1" s="1"/>
  <c r="E280" i="1"/>
  <c r="D279" i="1"/>
  <c r="E279" i="1" s="1"/>
  <c r="E278" i="1"/>
  <c r="D277" i="1"/>
  <c r="E277" i="1" s="1"/>
  <c r="E276" i="1"/>
  <c r="D275" i="1"/>
  <c r="E275" i="1" s="1"/>
  <c r="E274" i="1"/>
  <c r="D273" i="1"/>
  <c r="E273" i="1" s="1"/>
  <c r="E272" i="1"/>
  <c r="D271" i="1"/>
  <c r="E271" i="1" s="1"/>
  <c r="E270" i="1"/>
  <c r="D269" i="1"/>
  <c r="E269" i="1" s="1"/>
  <c r="E268" i="1"/>
  <c r="D267" i="1"/>
  <c r="E267" i="1" s="1"/>
  <c r="E266" i="1"/>
  <c r="D265" i="1"/>
  <c r="E265" i="1" s="1"/>
  <c r="E264" i="1"/>
  <c r="D263" i="1"/>
  <c r="E263" i="1" s="1"/>
  <c r="D262" i="1"/>
  <c r="E262" i="1" s="1"/>
  <c r="D261" i="1"/>
  <c r="E261" i="1" s="1"/>
  <c r="E260" i="1"/>
  <c r="E259" i="1"/>
  <c r="E258" i="1"/>
  <c r="D257" i="1"/>
  <c r="E257" i="1" s="1"/>
  <c r="D256" i="1"/>
  <c r="E256" i="1" s="1"/>
  <c r="D255" i="1"/>
  <c r="E255" i="1" s="1"/>
  <c r="D254" i="1"/>
  <c r="E254" i="1" s="1"/>
  <c r="D253" i="1"/>
  <c r="E253" i="1" s="1"/>
  <c r="E252" i="1"/>
  <c r="D251" i="1"/>
  <c r="E251" i="1" s="1"/>
  <c r="E250" i="1"/>
  <c r="D249" i="1"/>
  <c r="E249" i="1" s="1"/>
  <c r="D248" i="1"/>
  <c r="E248" i="1" s="1"/>
  <c r="D247" i="1"/>
  <c r="E247" i="1" s="1"/>
  <c r="D246" i="1"/>
  <c r="E246" i="1" s="1"/>
  <c r="D245" i="1"/>
  <c r="E245" i="1" s="1"/>
  <c r="E244" i="1"/>
  <c r="D243" i="1"/>
  <c r="E243" i="1" s="1"/>
  <c r="D242" i="1"/>
  <c r="E242" i="1" s="1"/>
  <c r="D241" i="1"/>
  <c r="E241" i="1" s="1"/>
  <c r="E240" i="1"/>
  <c r="D239" i="1"/>
  <c r="E239" i="1" s="1"/>
  <c r="E238" i="1"/>
  <c r="D237" i="1"/>
  <c r="E237" i="1" s="1"/>
  <c r="E236" i="1"/>
  <c r="D235" i="1"/>
  <c r="E235" i="1" s="1"/>
  <c r="E234" i="1"/>
  <c r="D233" i="1"/>
  <c r="E233" i="1" s="1"/>
  <c r="E232" i="1"/>
  <c r="D231" i="1"/>
  <c r="E231" i="1" s="1"/>
  <c r="E230" i="1"/>
  <c r="D229" i="1"/>
  <c r="E229" i="1" s="1"/>
  <c r="D228" i="1"/>
  <c r="E228" i="1" s="1"/>
  <c r="D227" i="1"/>
  <c r="E227" i="1" s="1"/>
  <c r="E226" i="1"/>
  <c r="D225" i="1"/>
  <c r="E225" i="1" s="1"/>
  <c r="D222" i="1"/>
  <c r="E222" i="1" s="1"/>
  <c r="D221" i="1"/>
  <c r="E221" i="1" s="1"/>
  <c r="D218" i="1"/>
  <c r="E218" i="1" s="1"/>
  <c r="D217" i="1"/>
  <c r="E217" i="1" s="1"/>
  <c r="D216" i="1"/>
  <c r="E216" i="1" s="1"/>
  <c r="D215" i="1"/>
  <c r="E215" i="1" s="1"/>
  <c r="D214" i="1"/>
  <c r="E214" i="1" s="1"/>
  <c r="D213" i="1"/>
  <c r="E213" i="1" s="1"/>
  <c r="D212" i="1"/>
  <c r="E212" i="1" s="1"/>
  <c r="D211" i="1"/>
  <c r="E211" i="1" s="1"/>
  <c r="D210" i="1"/>
  <c r="E210" i="1" s="1"/>
  <c r="D209" i="1"/>
  <c r="E209" i="1" s="1"/>
  <c r="D208" i="1"/>
  <c r="E208" i="1" s="1"/>
  <c r="D207" i="1"/>
  <c r="E207" i="1" s="1"/>
  <c r="D206" i="1"/>
  <c r="E206" i="1" s="1"/>
  <c r="D205" i="1"/>
  <c r="E205" i="1" s="1"/>
  <c r="D204" i="1"/>
  <c r="E204" i="1" s="1"/>
  <c r="D203" i="1"/>
  <c r="E203" i="1" s="1"/>
  <c r="D202" i="1"/>
  <c r="E202" i="1" s="1"/>
  <c r="D201" i="1"/>
  <c r="E201" i="1" s="1"/>
  <c r="D200" i="1"/>
  <c r="E200" i="1" s="1"/>
  <c r="D199" i="1"/>
  <c r="E199" i="1" s="1"/>
  <c r="D198" i="1"/>
  <c r="E198" i="1" s="1"/>
  <c r="D197" i="1"/>
  <c r="E197" i="1" s="1"/>
  <c r="D196" i="1"/>
  <c r="E196" i="1" s="1"/>
  <c r="D195" i="1"/>
  <c r="E195" i="1" s="1"/>
  <c r="D194" i="1"/>
  <c r="E194" i="1" s="1"/>
  <c r="D193" i="1"/>
  <c r="E193" i="1" s="1"/>
  <c r="D192" i="1"/>
  <c r="E192" i="1" s="1"/>
  <c r="D190" i="1"/>
  <c r="E190" i="1" s="1"/>
  <c r="D189" i="1"/>
  <c r="E189" i="1" s="1"/>
  <c r="D188" i="1"/>
  <c r="E188" i="1" s="1"/>
  <c r="D187" i="1"/>
  <c r="E187" i="1" s="1"/>
  <c r="D186" i="1"/>
  <c r="E186" i="1" s="1"/>
  <c r="D185" i="1"/>
  <c r="E185" i="1" s="1"/>
  <c r="D184" i="1"/>
  <c r="E184" i="1" s="1"/>
  <c r="D183" i="1"/>
  <c r="E183" i="1" s="1"/>
  <c r="D182" i="1"/>
  <c r="E182" i="1" s="1"/>
  <c r="D181" i="1"/>
  <c r="E181" i="1" s="1"/>
  <c r="D180" i="1"/>
  <c r="E180" i="1" s="1"/>
  <c r="D179" i="1"/>
  <c r="E179" i="1" s="1"/>
  <c r="D178" i="1"/>
  <c r="E178" i="1" s="1"/>
  <c r="D177" i="1"/>
  <c r="E177" i="1" s="1"/>
  <c r="D176" i="1"/>
  <c r="E176" i="1" s="1"/>
  <c r="D175" i="1"/>
  <c r="E175" i="1" s="1"/>
  <c r="D174" i="1"/>
  <c r="E174" i="1" s="1"/>
  <c r="D173" i="1"/>
  <c r="E173" i="1" s="1"/>
  <c r="D172" i="1"/>
  <c r="E172" i="1" s="1"/>
  <c r="D171" i="1"/>
  <c r="E171" i="1" s="1"/>
  <c r="D170" i="1"/>
  <c r="E170" i="1" s="1"/>
  <c r="D169" i="1"/>
  <c r="E169" i="1" s="1"/>
  <c r="D168" i="1"/>
  <c r="E168" i="1" s="1"/>
  <c r="D167" i="1"/>
  <c r="E167" i="1" s="1"/>
  <c r="D166" i="1"/>
  <c r="E166" i="1" s="1"/>
  <c r="D165" i="1"/>
  <c r="E165" i="1" s="1"/>
  <c r="D164" i="1"/>
  <c r="E164" i="1" s="1"/>
  <c r="E161" i="1"/>
  <c r="E159" i="1"/>
  <c r="E158" i="1"/>
  <c r="E157" i="1"/>
  <c r="E156" i="1"/>
  <c r="E155" i="1"/>
  <c r="E154" i="1"/>
  <c r="E152" i="1"/>
  <c r="E151" i="1"/>
  <c r="E150" i="1"/>
  <c r="E149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1" i="1"/>
  <c r="E60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<sst xmlns="http://schemas.openxmlformats.org/spreadsheetml/2006/main" count="951" uniqueCount="228">
  <si>
    <t>№</t>
  </si>
  <si>
    <t>Наименование работ</t>
  </si>
  <si>
    <t>единица измерения</t>
  </si>
  <si>
    <t xml:space="preserve">Цена в тенге без НДС          </t>
  </si>
  <si>
    <t xml:space="preserve">Цена в тенге с НДС </t>
  </si>
  <si>
    <t>Раздел I Экспертные работы при государственной регистрации, перерегистрации и внесении изменений в регистрационное досье лекарственных средств, изделий медицинского назначения и медицинской техники, ввозимые в Республику Казахстан</t>
  </si>
  <si>
    <t>1. Экспертные работы при государственной регистрации лекарственных средств</t>
  </si>
  <si>
    <t>1</t>
  </si>
  <si>
    <t>Многокомпонентный лекарственный препарат</t>
  </si>
  <si>
    <t>1 лекарственный препарат</t>
  </si>
  <si>
    <t>1.1</t>
  </si>
  <si>
    <t>Дополнительно каждой лекарственной дозы</t>
  </si>
  <si>
    <t>1 лекарственная доза</t>
  </si>
  <si>
    <t>1.2</t>
  </si>
  <si>
    <t>Дополнительно каждой фасовки</t>
  </si>
  <si>
    <t>1 фасовка</t>
  </si>
  <si>
    <t>2</t>
  </si>
  <si>
    <t>Многокомпонентный лекарственный препарат - балк продукт</t>
  </si>
  <si>
    <t>2.1</t>
  </si>
  <si>
    <t>Дополнительно каждой лекарственной дозы - балк продукт</t>
  </si>
  <si>
    <t>3</t>
  </si>
  <si>
    <t>Однокомпонентный лекарственный препарат</t>
  </si>
  <si>
    <t>3.1</t>
  </si>
  <si>
    <t>3.2</t>
  </si>
  <si>
    <t>4</t>
  </si>
  <si>
    <t>Однокомпонентный лекарственный препарат - балк продукт</t>
  </si>
  <si>
    <t>4.1</t>
  </si>
  <si>
    <t>5</t>
  </si>
  <si>
    <t xml:space="preserve">Медицинский многокомпонентный иммунобиологический препарат, Биосимиляры </t>
  </si>
  <si>
    <t>5.1</t>
  </si>
  <si>
    <t>5.2</t>
  </si>
  <si>
    <t>6</t>
  </si>
  <si>
    <t>Медицинский многокомпонентный иммунобиологический препарат, Биосимиляры - балк продукт</t>
  </si>
  <si>
    <t>6.1</t>
  </si>
  <si>
    <t>7</t>
  </si>
  <si>
    <t xml:space="preserve">Медицинский однокомпонентный иммунобиологический препарат, Биосимиляры </t>
  </si>
  <si>
    <t>7.1</t>
  </si>
  <si>
    <t>7.2</t>
  </si>
  <si>
    <t>8</t>
  </si>
  <si>
    <t>Медицинский однокомпонентный иммунобиологический препарат, Биосимиляры - балк продукт</t>
  </si>
  <si>
    <t>8.1</t>
  </si>
  <si>
    <t>9</t>
  </si>
  <si>
    <t xml:space="preserve">Гомеопатическое средство и лекарственное средство растительного происхождения </t>
  </si>
  <si>
    <t>9.1</t>
  </si>
  <si>
    <t>10</t>
  </si>
  <si>
    <t>Гомеопатическое средство и лекарственное средство растительного происхождения - балк продукт</t>
  </si>
  <si>
    <t>10.1</t>
  </si>
  <si>
    <t>11</t>
  </si>
  <si>
    <t>Субстанции, произведенные не в условиях GMP, Премиксы</t>
  </si>
  <si>
    <t>1 субстанция</t>
  </si>
  <si>
    <t>12</t>
  </si>
  <si>
    <t>Лекарственное растительное сырье</t>
  </si>
  <si>
    <t>13</t>
  </si>
  <si>
    <t>Парафармацевтики</t>
  </si>
  <si>
    <t>2. Экспертные работы при государственной перерегистрации лекарственных средств</t>
  </si>
  <si>
    <t>3. Экспертные работы при внесении изменений (1 типа) в регистрационное досье лекарственных средств</t>
  </si>
  <si>
    <t>Экспертные работы при внесении изменений (1 типа) в регистрационное досье, с аналитической экспертизой</t>
  </si>
  <si>
    <t>1 вид</t>
  </si>
  <si>
    <t xml:space="preserve">Экспертные работы при внесении изменений (1 типа) в регистрационное досье, без аналитической экспертизы </t>
  </si>
  <si>
    <t>4.  Экспертные работы при регистрации (перерегистрации) изделий медицинского назначения</t>
  </si>
  <si>
    <t xml:space="preserve">Брекет-системы </t>
  </si>
  <si>
    <t>1 изделие</t>
  </si>
  <si>
    <t>Гемоконтейнеры, гемофильтры, лейкофильтры, гемоконцентраторы</t>
  </si>
  <si>
    <t>Иглы медицинские (за исключением хирургических)</t>
  </si>
  <si>
    <t>Изделия для стоматологии (за исключением имплантируемых)</t>
  </si>
  <si>
    <t>Изделия медицинского назначения, предназначенные для использования в процедурах диализа, системах жизнеобеспечения больных и наркозных аппаратах</t>
  </si>
  <si>
    <t>Изделия протезно-ортопедические</t>
  </si>
  <si>
    <t>Изделия, используемые для трансфузий, перфузий и инфузий, сосудистые катетеры</t>
  </si>
  <si>
    <t>ИМН в виде растворов, капель, спреев, гелей, мазей, таблеток, кремов</t>
  </si>
  <si>
    <t>ИМН для invitro диагностики</t>
  </si>
  <si>
    <t>ИМН для invitro диагностики, набор до 10 наименований</t>
  </si>
  <si>
    <t>1 набор</t>
  </si>
  <si>
    <t>ИМН для invitro диагностики, набор от 11 до 20 наименований</t>
  </si>
  <si>
    <t>ИМН для invitro диагностики, набор свыше 20 наименований</t>
  </si>
  <si>
    <t>ИМН для контроля рождаемости и защиты от инфекций, передающихся половым путем</t>
  </si>
  <si>
    <t>ИМН для службы экстракорпорального оплодотворения</t>
  </si>
  <si>
    <t>ИМН санитарно-гигиенического назначения многоразового пользования</t>
  </si>
  <si>
    <t>ИМН санитарно-гигиенического назначения одноразового пользования</t>
  </si>
  <si>
    <t>ИМН специального назначения</t>
  </si>
  <si>
    <t>Модификация</t>
  </si>
  <si>
    <t>ИМН, применяемые для функциональной диагностики</t>
  </si>
  <si>
    <t>Имплантируемые изделия</t>
  </si>
  <si>
    <t>Катетеры специального назначения</t>
  </si>
  <si>
    <t>Комплекты и наборы медицинских инструментов (до 50 составляющих)</t>
  </si>
  <si>
    <t>Комплекты и наборы медицинских инструментов (от 101 до 500 составляющих)</t>
  </si>
  <si>
    <t>Комплекты и наборы медицинских инструментов (от 501 до 1000 составляющих)</t>
  </si>
  <si>
    <t>Комплекты и наборы медицинских инструментов (от 51 до 100 составляющих)</t>
  </si>
  <si>
    <t>Комплекты и наборы медицинских инструментов (свыше 1000 составляющих)</t>
  </si>
  <si>
    <t>Линзы контактные</t>
  </si>
  <si>
    <t>Линзы очковые</t>
  </si>
  <si>
    <t>Медицинские инструменты</t>
  </si>
  <si>
    <t>Медицинское белье, средства защиты кожных покровов и слизистых</t>
  </si>
  <si>
    <t>Медицинское белье, средства защиты кожных покровов и слизистых, комплекты</t>
  </si>
  <si>
    <t>Наборы стоматологических материалов (до 10  составляющих)</t>
  </si>
  <si>
    <t>Наборы стоматологических материалов (свыше 10 составляющих)</t>
  </si>
  <si>
    <t>Перевязочные материалы на натуральной основе</t>
  </si>
  <si>
    <t>Перевязочные материалы на полимерной основе</t>
  </si>
  <si>
    <t>Перевязочные материалы с добавлением лекарственных средств</t>
  </si>
  <si>
    <t>Пластыри</t>
  </si>
  <si>
    <t>Пластыри с лекарственными средствами</t>
  </si>
  <si>
    <t>Повязки фиксирующие, в том числе контурные и эластичные, жгуты</t>
  </si>
  <si>
    <t>Расходные материалы для забора проб крови, мочи, стула, биопсийного материала</t>
  </si>
  <si>
    <t>Стоматологические материалы</t>
  </si>
  <si>
    <t>Шовный материал</t>
  </si>
  <si>
    <t>Шприцы медицинские</t>
  </si>
  <si>
    <t>5. Экспертные работы при внесении изменений (1 типа) в регистрационное досье изделий медицинского назначения</t>
  </si>
  <si>
    <t xml:space="preserve">Внесение изменений (1 типа) в регистрационное досье изделий медицинского назначения, без аналитической экспертизы </t>
  </si>
  <si>
    <t xml:space="preserve">Внесение изменений (1 типа) в регистрационное досье изделий медицинского назначения, с аналитической экспертизы </t>
  </si>
  <si>
    <t>6. Экспертные работы при регистрации и перерегистрации медицинской техники</t>
  </si>
  <si>
    <t>Медицинская техника - класс безопасности 1 и 2а - РЕГИСТРАЦИЯ</t>
  </si>
  <si>
    <t>ПЕРЕРЕГИСТРАЦИЯ</t>
  </si>
  <si>
    <t>Медицинская техника - класс безопасности 2б и 3 - РЕГИСТРАЦИЯ</t>
  </si>
  <si>
    <t xml:space="preserve">Медицинские комплексы - РЕГИСТРАЦИЯ </t>
  </si>
  <si>
    <t>7.  Экспертные работы при  внесении изменений (1 типа) в регистрационное досье медицинской техники</t>
  </si>
  <si>
    <t xml:space="preserve">Внесение изменений (1 типа) в регистрационное досье медицинской техники, без аналитической экспертизы </t>
  </si>
  <si>
    <t>Примечание :</t>
  </si>
  <si>
    <t>4.  Экспертные работы при регистрации (перерегистрации****) изделий медицинского назначения</t>
  </si>
  <si>
    <t>14</t>
  </si>
  <si>
    <t>14.1</t>
  </si>
  <si>
    <t>14.2</t>
  </si>
  <si>
    <t>15</t>
  </si>
  <si>
    <t>15.1</t>
  </si>
  <si>
    <t>16</t>
  </si>
  <si>
    <t>16.1</t>
  </si>
  <si>
    <t>16.2</t>
  </si>
  <si>
    <t>17</t>
  </si>
  <si>
    <t>17.1</t>
  </si>
  <si>
    <t>18</t>
  </si>
  <si>
    <t>18.1</t>
  </si>
  <si>
    <t>18.2</t>
  </si>
  <si>
    <t>19</t>
  </si>
  <si>
    <t>19.1</t>
  </si>
  <si>
    <t>20</t>
  </si>
  <si>
    <t>20.1</t>
  </si>
  <si>
    <t>20.2</t>
  </si>
  <si>
    <t>21</t>
  </si>
  <si>
    <t>21.1</t>
  </si>
  <si>
    <t>22</t>
  </si>
  <si>
    <t>22.1</t>
  </si>
  <si>
    <t>23</t>
  </si>
  <si>
    <t>23.1</t>
  </si>
  <si>
    <t>24</t>
  </si>
  <si>
    <t>25</t>
  </si>
  <si>
    <t>26</t>
  </si>
  <si>
    <t>27</t>
  </si>
  <si>
    <t>28</t>
  </si>
  <si>
    <t xml:space="preserve"> Экспертные работы при перерегистрации медицинской техники, изделий медицинского назначения, произведенных в Республике Казахстан (для отечественных производителей),  в связи с истечением срока действия регистрационного удостоверения оплачивается в сумме 50% от стоимости регистрации.</t>
  </si>
  <si>
    <t>Раздел I Экспертные работы при государственной регистрации, перерегистрации и внесении изменений в регистрационное досье лекарственных средств, изделий медицинского назначения для отечественных производителей</t>
  </si>
  <si>
    <t>77</t>
  </si>
  <si>
    <t>77.1</t>
  </si>
  <si>
    <t>77.2</t>
  </si>
  <si>
    <t>78</t>
  </si>
  <si>
    <t>78.1</t>
  </si>
  <si>
    <t>79</t>
  </si>
  <si>
    <t>79.1</t>
  </si>
  <si>
    <t>79.2</t>
  </si>
  <si>
    <t>80</t>
  </si>
  <si>
    <t>80.1</t>
  </si>
  <si>
    <t>81</t>
  </si>
  <si>
    <t>81.1</t>
  </si>
  <si>
    <t>81.2</t>
  </si>
  <si>
    <t>82</t>
  </si>
  <si>
    <t>82.1</t>
  </si>
  <si>
    <t>83</t>
  </si>
  <si>
    <t>83.1</t>
  </si>
  <si>
    <t>83.2</t>
  </si>
  <si>
    <t>84</t>
  </si>
  <si>
    <t>84.1</t>
  </si>
  <si>
    <t>85</t>
  </si>
  <si>
    <t>85.1</t>
  </si>
  <si>
    <t>86</t>
  </si>
  <si>
    <t>86.1</t>
  </si>
  <si>
    <t>87</t>
  </si>
  <si>
    <t>88</t>
  </si>
  <si>
    <t>89</t>
  </si>
  <si>
    <t>90</t>
  </si>
  <si>
    <t>90,1</t>
  </si>
  <si>
    <t>90.2</t>
  </si>
  <si>
    <t>91</t>
  </si>
  <si>
    <t>91.1</t>
  </si>
  <si>
    <t>92</t>
  </si>
  <si>
    <t>92.1</t>
  </si>
  <si>
    <t>92.2</t>
  </si>
  <si>
    <t>93</t>
  </si>
  <si>
    <t>93.1</t>
  </si>
  <si>
    <t>94</t>
  </si>
  <si>
    <t>94.1</t>
  </si>
  <si>
    <t>94.2</t>
  </si>
  <si>
    <t>95</t>
  </si>
  <si>
    <t>95.1</t>
  </si>
  <si>
    <t>96</t>
  </si>
  <si>
    <t>96.1</t>
  </si>
  <si>
    <t>96.2</t>
  </si>
  <si>
    <t>97</t>
  </si>
  <si>
    <t>97.1</t>
  </si>
  <si>
    <t>98</t>
  </si>
  <si>
    <t>98.1</t>
  </si>
  <si>
    <t>99</t>
  </si>
  <si>
    <t>99.1</t>
  </si>
  <si>
    <t>100</t>
  </si>
  <si>
    <t>101</t>
  </si>
  <si>
    <t>102</t>
  </si>
  <si>
    <t>103</t>
  </si>
  <si>
    <t>104</t>
  </si>
  <si>
    <t>Стоимость регистрации KZ</t>
  </si>
  <si>
    <t>Стоимость перерегистрации KZ</t>
  </si>
  <si>
    <t>Медицинская техника - класс безопасности 1 и 2а</t>
  </si>
  <si>
    <t>Медицинская техника - класс безопасности 2б и 3</t>
  </si>
  <si>
    <t>Медицинские комплексы</t>
  </si>
  <si>
    <t>Внесение изменений в ЛС</t>
  </si>
  <si>
    <t>ИМН</t>
  </si>
  <si>
    <t>Внесение измнений в ИМН</t>
  </si>
  <si>
    <t>МТ</t>
  </si>
  <si>
    <t>Внесение изменений в МТ</t>
  </si>
  <si>
    <t xml:space="preserve">Модификация </t>
  </si>
  <si>
    <t>Модификаци</t>
  </si>
  <si>
    <t>Стоимость регистрации (для зарубежныз пр-ей)</t>
  </si>
  <si>
    <t>Стоимость перерегистрации (для зарубежныз пр-ей)</t>
  </si>
  <si>
    <t xml:space="preserve"> без НДС</t>
  </si>
  <si>
    <t xml:space="preserve"> с НДС</t>
  </si>
  <si>
    <t>без НДС</t>
  </si>
  <si>
    <t>Цены на услуги, реализуемые субъектом государственной монополии по проведению оценки безопасности и качества лекарственных средств и изделий медицинского назначения, зарегистрированных в Республике Казахстан</t>
  </si>
  <si>
    <t>1. Оценка безопасности и качества лекарственных средств и условий производства</t>
  </si>
  <si>
    <t>Однокомпонентное лекарственное препарат</t>
  </si>
  <si>
    <t>Оценка условий производства</t>
  </si>
  <si>
    <t>1 производственный цех</t>
  </si>
  <si>
    <t>2.  Оценка безопасности и качества изделий медицинского назначения</t>
  </si>
  <si>
    <t>Прочие изделия медицинского назначения 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</si>
</sst>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р_._-;\-* #,##0.00\ _р_._-;_-* &quot;-&quot;??\ _р_._-;_-@_-"/>
    <numFmt numFmtId="164" formatCode="_-* #,##0_р_._-;\-* #,##0_р_._-;_-* &quot;-&quot;??_р_._-;_-@_-"/>
    <numFmt numFmtId="165" formatCode="#,##0_ ;\-#,##0\ "/>
    <numFmt numFmtId="166" formatCode="_-* #,##0.00_р_._-;\-* #,##0.00_р_._-;_-* &quot;-&quot;??_р_.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0"/>
      <name val="Arial"/>
      <family val="2"/>
      <charset val="204"/>
    </font>
    <font>
      <b/>
      <sz val="12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sz val="12"/>
      <color rgb="FFFF0000"/>
      <name val="Arial Narrow"/>
      <family val="2"/>
      <charset val="204"/>
    </font>
    <font>
      <b/>
      <sz val="12"/>
      <color rgb="FFFF0000"/>
      <name val="Arial Narrow"/>
      <family val="2"/>
      <charset val="204"/>
    </font>
    <font>
      <b/>
      <sz val="14"/>
      <name val="Arial Narrow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</cellStyleXfs>
  <cellXfs count="118">
    <xf numFmtId="0" fontId="0" fillId="0" borderId="0" xfId="0"/>
    <xf numFmtId="49" fontId="3" fillId="0" borderId="0" xfId="2" applyNumberFormat="1" applyFont="1" applyFill="1" applyAlignment="1">
      <alignment horizontal="right" vertical="center"/>
    </xf>
    <xf numFmtId="0" fontId="3" fillId="0" borderId="0" xfId="2" applyFont="1" applyFill="1" applyAlignment="1">
      <alignment wrapText="1"/>
    </xf>
    <xf numFmtId="0" fontId="4" fillId="0" borderId="0" xfId="2" applyFont="1" applyFill="1"/>
    <xf numFmtId="49" fontId="3" fillId="0" borderId="1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 wrapText="1"/>
    </xf>
    <xf numFmtId="1" fontId="3" fillId="0" borderId="1" xfId="2" applyNumberFormat="1" applyFont="1" applyFill="1" applyBorder="1" applyAlignment="1">
      <alignment horizontal="center" vertical="center" wrapText="1"/>
    </xf>
    <xf numFmtId="49" fontId="3" fillId="0" borderId="2" xfId="2" applyNumberFormat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horizontal="center"/>
    </xf>
    <xf numFmtId="49" fontId="5" fillId="0" borderId="1" xfId="2" applyNumberFormat="1" applyFont="1" applyFill="1" applyBorder="1" applyAlignment="1">
      <alignment horizontal="right" vertical="center"/>
    </xf>
    <xf numFmtId="49" fontId="3" fillId="0" borderId="1" xfId="3" applyNumberFormat="1" applyFont="1" applyFill="1" applyBorder="1" applyAlignment="1">
      <alignment horizontal="right"/>
    </xf>
    <xf numFmtId="0" fontId="3" fillId="0" borderId="1" xfId="3" applyFont="1" applyFill="1" applyBorder="1" applyAlignment="1">
      <alignment wrapText="1"/>
    </xf>
    <xf numFmtId="164" fontId="4" fillId="0" borderId="1" xfId="1" applyNumberFormat="1" applyFont="1" applyFill="1" applyBorder="1" applyAlignment="1">
      <alignment horizontal="right" wrapText="1"/>
    </xf>
    <xf numFmtId="164" fontId="9" fillId="0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right"/>
    </xf>
    <xf numFmtId="164" fontId="7" fillId="0" borderId="1" xfId="1" applyNumberFormat="1" applyFont="1" applyFill="1" applyBorder="1" applyAlignment="1"/>
    <xf numFmtId="2" fontId="3" fillId="0" borderId="1" xfId="2" applyNumberFormat="1" applyFont="1" applyFill="1" applyBorder="1" applyAlignment="1">
      <alignment vertical="center" wrapText="1"/>
    </xf>
    <xf numFmtId="0" fontId="10" fillId="0" borderId="0" xfId="2" applyFont="1" applyFill="1"/>
    <xf numFmtId="0" fontId="5" fillId="0" borderId="0" xfId="0" applyFont="1"/>
    <xf numFmtId="49" fontId="3" fillId="0" borderId="2" xfId="2" applyNumberFormat="1" applyFont="1" applyFill="1" applyBorder="1" applyAlignment="1">
      <alignment horizontal="right" vertical="center"/>
    </xf>
    <xf numFmtId="49" fontId="3" fillId="0" borderId="5" xfId="3" applyNumberFormat="1" applyFont="1" applyFill="1" applyBorder="1" applyAlignment="1">
      <alignment horizontal="right"/>
    </xf>
    <xf numFmtId="164" fontId="4" fillId="0" borderId="5" xfId="1" applyNumberFormat="1" applyFont="1" applyFill="1" applyBorder="1" applyAlignment="1">
      <alignment horizontal="right"/>
    </xf>
    <xf numFmtId="0" fontId="3" fillId="0" borderId="5" xfId="3" applyFont="1" applyFill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right" vertical="center" wrapText="1"/>
    </xf>
    <xf numFmtId="0" fontId="6" fillId="0" borderId="1" xfId="0" applyFont="1" applyBorder="1"/>
    <xf numFmtId="0" fontId="6" fillId="0" borderId="2" xfId="0" applyFont="1" applyBorder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12" fillId="0" borderId="1" xfId="0" applyFont="1" applyBorder="1" applyAlignment="1">
      <alignment horizontal="right" wrapText="1"/>
    </xf>
    <xf numFmtId="164" fontId="11" fillId="2" borderId="1" xfId="1" applyNumberFormat="1" applyFont="1" applyFill="1" applyBorder="1"/>
    <xf numFmtId="164" fontId="9" fillId="2" borderId="1" xfId="1" applyNumberFormat="1" applyFont="1" applyFill="1" applyBorder="1"/>
    <xf numFmtId="0" fontId="6" fillId="0" borderId="0" xfId="0" applyFont="1" applyAlignment="1">
      <alignment horizontal="left" wrapText="1"/>
    </xf>
    <xf numFmtId="0" fontId="5" fillId="0" borderId="2" xfId="2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/>
    <xf numFmtId="0" fontId="3" fillId="0" borderId="0" xfId="2" applyFont="1" applyFill="1"/>
    <xf numFmtId="164" fontId="9" fillId="0" borderId="1" xfId="1" applyNumberFormat="1" applyFont="1" applyFill="1" applyBorder="1" applyAlignment="1"/>
    <xf numFmtId="164" fontId="9" fillId="0" borderId="1" xfId="1" applyNumberFormat="1" applyFont="1" applyBorder="1" applyAlignment="1">
      <alignment horizontal="center" vertical="center"/>
    </xf>
    <xf numFmtId="164" fontId="9" fillId="0" borderId="1" xfId="1" applyNumberFormat="1" applyFont="1" applyBorder="1" applyAlignment="1"/>
    <xf numFmtId="0" fontId="7" fillId="0" borderId="0" xfId="0" applyFont="1" applyAlignment="1">
      <alignment horizontal="left" wrapText="1"/>
    </xf>
    <xf numFmtId="0" fontId="11" fillId="0" borderId="0" xfId="2" applyFont="1" applyFill="1" applyAlignment="1">
      <alignment horizontal="center" vertical="center" wrapText="1"/>
    </xf>
    <xf numFmtId="0" fontId="7" fillId="0" borderId="1" xfId="3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2" fontId="7" fillId="0" borderId="1" xfId="2" applyNumberFormat="1" applyFont="1" applyFill="1" applyBorder="1" applyAlignment="1">
      <alignment horizontal="left" vertical="top" wrapText="1"/>
    </xf>
    <xf numFmtId="164" fontId="7" fillId="0" borderId="0" xfId="1" applyNumberFormat="1" applyFont="1" applyFill="1" applyBorder="1" applyAlignment="1"/>
    <xf numFmtId="0" fontId="7" fillId="0" borderId="1" xfId="3" applyFont="1" applyFill="1" applyBorder="1" applyAlignment="1">
      <alignment wrapText="1"/>
    </xf>
    <xf numFmtId="0" fontId="6" fillId="0" borderId="1" xfId="0" applyFont="1" applyBorder="1" applyAlignment="1">
      <alignment horizontal="left" vertical="top" wrapText="1"/>
    </xf>
    <xf numFmtId="0" fontId="9" fillId="0" borderId="0" xfId="3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9" fillId="0" borderId="1" xfId="2" applyFont="1" applyFill="1" applyBorder="1" applyAlignment="1">
      <alignment horizontal="center" vertical="top" wrapText="1"/>
    </xf>
    <xf numFmtId="0" fontId="6" fillId="0" borderId="0" xfId="0" applyFont="1" applyAlignment="1">
      <alignment horizontal="right" vertical="top" wrapText="1"/>
    </xf>
    <xf numFmtId="165" fontId="14" fillId="0" borderId="1" xfId="1" applyNumberFormat="1" applyFont="1" applyFill="1" applyBorder="1" applyAlignment="1">
      <alignment horizontal="center"/>
    </xf>
    <xf numFmtId="164" fontId="7" fillId="3" borderId="1" xfId="1" applyNumberFormat="1" applyFont="1" applyFill="1" applyBorder="1" applyAlignment="1"/>
    <xf numFmtId="4" fontId="7" fillId="3" borderId="1" xfId="1" applyNumberFormat="1" applyFont="1" applyFill="1" applyBorder="1" applyAlignment="1">
      <alignment horizontal="right" vertical="top"/>
    </xf>
    <xf numFmtId="4" fontId="7" fillId="0" borderId="1" xfId="1" applyNumberFormat="1" applyFont="1" applyFill="1" applyBorder="1" applyAlignment="1">
      <alignment horizontal="right" vertical="top"/>
    </xf>
    <xf numFmtId="4" fontId="7" fillId="0" borderId="0" xfId="1" applyNumberFormat="1" applyFont="1" applyFill="1" applyBorder="1" applyAlignment="1">
      <alignment horizontal="right" vertical="top"/>
    </xf>
    <xf numFmtId="4" fontId="9" fillId="3" borderId="1" xfId="1" applyNumberFormat="1" applyFont="1" applyFill="1" applyBorder="1" applyAlignment="1">
      <alignment horizontal="right" vertical="top"/>
    </xf>
    <xf numFmtId="4" fontId="6" fillId="0" borderId="0" xfId="0" applyNumberFormat="1" applyFont="1" applyAlignment="1">
      <alignment horizontal="right" vertical="top" wrapText="1"/>
    </xf>
    <xf numFmtId="4" fontId="6" fillId="0" borderId="1" xfId="0" applyNumberFormat="1" applyFont="1" applyBorder="1" applyAlignment="1">
      <alignment horizontal="right" vertical="top" wrapText="1"/>
    </xf>
    <xf numFmtId="4" fontId="6" fillId="2" borderId="1" xfId="1" applyNumberFormat="1" applyFont="1" applyFill="1" applyBorder="1" applyAlignment="1">
      <alignment horizontal="right" vertical="top"/>
    </xf>
    <xf numFmtId="4" fontId="7" fillId="2" borderId="1" xfId="1" applyNumberFormat="1" applyFont="1" applyFill="1" applyBorder="1" applyAlignment="1">
      <alignment horizontal="right" vertical="top"/>
    </xf>
    <xf numFmtId="4" fontId="7" fillId="3" borderId="1" xfId="1" applyNumberFormat="1" applyFont="1" applyFill="1" applyBorder="1" applyAlignment="1"/>
    <xf numFmtId="4" fontId="6" fillId="0" borderId="1" xfId="0" applyNumberFormat="1" applyFont="1" applyBorder="1" applyAlignment="1">
      <alignment horizontal="left" vertical="top" wrapText="1"/>
    </xf>
    <xf numFmtId="49" fontId="7" fillId="2" borderId="1" xfId="3" applyNumberFormat="1" applyFont="1" applyFill="1" applyBorder="1" applyAlignment="1">
      <alignment horizontal="left" vertical="top" wrapText="1"/>
    </xf>
    <xf numFmtId="49" fontId="7" fillId="2" borderId="0" xfId="3" applyNumberFormat="1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 wrapText="1"/>
    </xf>
    <xf numFmtId="49" fontId="13" fillId="2" borderId="1" xfId="3" applyNumberFormat="1" applyFont="1" applyFill="1" applyBorder="1" applyAlignment="1">
      <alignment horizontal="left" vertical="top" wrapText="1"/>
    </xf>
    <xf numFmtId="4" fontId="6" fillId="0" borderId="1" xfId="1" applyNumberFormat="1" applyFont="1" applyFill="1" applyBorder="1" applyAlignment="1">
      <alignment horizontal="right" vertical="top"/>
    </xf>
    <xf numFmtId="0" fontId="3" fillId="0" borderId="0" xfId="2" applyFont="1" applyFill="1" applyAlignment="1">
      <alignment horizontal="center" wrapText="1"/>
    </xf>
    <xf numFmtId="0" fontId="11" fillId="0" borderId="3" xfId="0" applyFont="1" applyBorder="1" applyAlignment="1"/>
    <xf numFmtId="49" fontId="7" fillId="0" borderId="1" xfId="3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 wrapText="1"/>
    </xf>
    <xf numFmtId="0" fontId="7" fillId="0" borderId="1" xfId="3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6" fillId="0" borderId="3" xfId="0" applyFont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166" fontId="9" fillId="2" borderId="1" xfId="1" applyNumberFormat="1" applyFont="1" applyFill="1" applyBorder="1"/>
    <xf numFmtId="49" fontId="5" fillId="0" borderId="2" xfId="2" applyNumberFormat="1" applyFont="1" applyFill="1" applyBorder="1" applyAlignment="1">
      <alignment horizontal="left" vertical="center" wrapText="1"/>
    </xf>
    <xf numFmtId="49" fontId="5" fillId="0" borderId="3" xfId="2" applyNumberFormat="1" applyFont="1" applyFill="1" applyBorder="1" applyAlignment="1">
      <alignment horizontal="left" vertical="center" wrapText="1"/>
    </xf>
    <xf numFmtId="49" fontId="5" fillId="0" borderId="4" xfId="2" applyNumberFormat="1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left" vertical="center" wrapText="1"/>
    </xf>
    <xf numFmtId="0" fontId="5" fillId="0" borderId="4" xfId="2" applyFont="1" applyFill="1" applyBorder="1" applyAlignment="1">
      <alignment horizontal="left" vertical="center" wrapText="1"/>
    </xf>
    <xf numFmtId="0" fontId="5" fillId="0" borderId="3" xfId="3" applyFont="1" applyFill="1" applyBorder="1" applyAlignment="1">
      <alignment horizontal="left" wrapText="1"/>
    </xf>
    <xf numFmtId="0" fontId="5" fillId="0" borderId="4" xfId="3" applyFont="1" applyFill="1" applyBorder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7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49" fontId="9" fillId="2" borderId="6" xfId="2" applyNumberFormat="1" applyFont="1" applyFill="1" applyBorder="1" applyAlignment="1">
      <alignment horizontal="center" vertical="center" wrapText="1"/>
    </xf>
    <xf numFmtId="49" fontId="9" fillId="2" borderId="7" xfId="2" applyNumberFormat="1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top" wrapText="1"/>
    </xf>
    <xf numFmtId="0" fontId="15" fillId="0" borderId="0" xfId="2" applyFont="1" applyFill="1" applyAlignment="1">
      <alignment horizontal="center" wrapText="1"/>
    </xf>
  </cellXfs>
  <cellStyles count="4">
    <cellStyle name="Обычный" xfId="0" builtinId="0"/>
    <cellStyle name="Обычный 2" xfId="2"/>
    <cellStyle name="Обычный_Лист2 2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9" sqref="H9"/>
    </sheetView>
  </sheetViews>
  <sheetFormatPr defaultRowHeight="16.5" x14ac:dyDescent="0.3"/>
  <cols>
    <col min="1" max="1" width="4.140625" style="1" customWidth="1"/>
    <col min="2" max="2" width="72.85546875" style="2" customWidth="1"/>
    <col min="3" max="3" width="24.140625" style="3" customWidth="1"/>
    <col min="4" max="4" width="15.28515625" style="40" customWidth="1"/>
    <col min="5" max="5" width="16.28515625" style="3" customWidth="1"/>
    <col min="6" max="16384" width="9.140625" style="3"/>
  </cols>
  <sheetData>
    <row r="1" spans="1:5" ht="33" x14ac:dyDescent="0.3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</row>
    <row r="2" spans="1:5" ht="37.5" customHeight="1" x14ac:dyDescent="0.3">
      <c r="A2" s="7"/>
      <c r="B2" s="87" t="s">
        <v>5</v>
      </c>
      <c r="C2" s="88"/>
      <c r="D2" s="88"/>
      <c r="E2" s="89"/>
    </row>
    <row r="3" spans="1:5" ht="16.5" customHeight="1" x14ac:dyDescent="0.3">
      <c r="A3" s="9"/>
      <c r="B3" s="36" t="s">
        <v>6</v>
      </c>
      <c r="C3" s="37"/>
      <c r="D3" s="15"/>
      <c r="E3" s="8"/>
    </row>
    <row r="4" spans="1:5" ht="16.5" customHeight="1" x14ac:dyDescent="0.3">
      <c r="A4" s="10" t="s">
        <v>7</v>
      </c>
      <c r="B4" s="11" t="s">
        <v>8</v>
      </c>
      <c r="C4" s="12" t="s">
        <v>9</v>
      </c>
      <c r="D4" s="41">
        <v>1401552</v>
      </c>
      <c r="E4" s="57">
        <f>D4*1.12</f>
        <v>1569738.2400000002</v>
      </c>
    </row>
    <row r="5" spans="1:5" x14ac:dyDescent="0.3">
      <c r="A5" s="10" t="s">
        <v>10</v>
      </c>
      <c r="B5" s="11" t="s">
        <v>11</v>
      </c>
      <c r="C5" s="14" t="s">
        <v>12</v>
      </c>
      <c r="D5" s="41">
        <v>1121196</v>
      </c>
      <c r="E5" s="13">
        <f t="shared" ref="E5:E67" si="0">D5*1.12</f>
        <v>1255739.52</v>
      </c>
    </row>
    <row r="6" spans="1:5" x14ac:dyDescent="0.3">
      <c r="A6" s="10" t="s">
        <v>13</v>
      </c>
      <c r="B6" s="11" t="s">
        <v>14</v>
      </c>
      <c r="C6" s="14" t="s">
        <v>15</v>
      </c>
      <c r="D6" s="41">
        <v>29632</v>
      </c>
      <c r="E6" s="13">
        <f t="shared" si="0"/>
        <v>33187.840000000004</v>
      </c>
    </row>
    <row r="7" spans="1:5" ht="16.5" customHeight="1" x14ac:dyDescent="0.3">
      <c r="A7" s="10" t="s">
        <v>16</v>
      </c>
      <c r="B7" s="11" t="s">
        <v>17</v>
      </c>
      <c r="C7" s="12" t="s">
        <v>9</v>
      </c>
      <c r="D7" s="41">
        <v>1350891</v>
      </c>
      <c r="E7" s="13">
        <f t="shared" si="0"/>
        <v>1512997.9200000002</v>
      </c>
    </row>
    <row r="8" spans="1:5" x14ac:dyDescent="0.3">
      <c r="A8" s="10" t="s">
        <v>18</v>
      </c>
      <c r="B8" s="11" t="s">
        <v>19</v>
      </c>
      <c r="C8" s="14" t="s">
        <v>12</v>
      </c>
      <c r="D8" s="41">
        <v>1095386</v>
      </c>
      <c r="E8" s="13">
        <f t="shared" si="0"/>
        <v>1226832.32</v>
      </c>
    </row>
    <row r="9" spans="1:5" ht="16.5" customHeight="1" x14ac:dyDescent="0.3">
      <c r="A9" s="10" t="s">
        <v>20</v>
      </c>
      <c r="B9" s="11" t="s">
        <v>21</v>
      </c>
      <c r="C9" s="12" t="s">
        <v>9</v>
      </c>
      <c r="D9" s="41">
        <v>748079</v>
      </c>
      <c r="E9" s="13">
        <f t="shared" si="0"/>
        <v>837848.4800000001</v>
      </c>
    </row>
    <row r="10" spans="1:5" x14ac:dyDescent="0.3">
      <c r="A10" s="10" t="s">
        <v>22</v>
      </c>
      <c r="B10" s="11" t="s">
        <v>11</v>
      </c>
      <c r="C10" s="14" t="s">
        <v>12</v>
      </c>
      <c r="D10" s="41">
        <v>590192</v>
      </c>
      <c r="E10" s="13">
        <f t="shared" si="0"/>
        <v>661015.04000000004</v>
      </c>
    </row>
    <row r="11" spans="1:5" x14ac:dyDescent="0.3">
      <c r="A11" s="10" t="s">
        <v>23</v>
      </c>
      <c r="B11" s="11" t="s">
        <v>14</v>
      </c>
      <c r="C11" s="14" t="s">
        <v>15</v>
      </c>
      <c r="D11" s="41">
        <v>14840</v>
      </c>
      <c r="E11" s="13">
        <f t="shared" si="0"/>
        <v>16620.800000000003</v>
      </c>
    </row>
    <row r="12" spans="1:5" ht="16.5" customHeight="1" x14ac:dyDescent="0.3">
      <c r="A12" s="10" t="s">
        <v>24</v>
      </c>
      <c r="B12" s="11" t="s">
        <v>25</v>
      </c>
      <c r="C12" s="12" t="s">
        <v>9</v>
      </c>
      <c r="D12" s="41">
        <v>711181</v>
      </c>
      <c r="E12" s="13">
        <f t="shared" si="0"/>
        <v>796522.72000000009</v>
      </c>
    </row>
    <row r="13" spans="1:5" x14ac:dyDescent="0.3">
      <c r="A13" s="10" t="s">
        <v>26</v>
      </c>
      <c r="B13" s="11" t="s">
        <v>19</v>
      </c>
      <c r="C13" s="14" t="s">
        <v>12</v>
      </c>
      <c r="D13" s="41">
        <v>571600</v>
      </c>
      <c r="E13" s="13">
        <f t="shared" si="0"/>
        <v>640192.00000000012</v>
      </c>
    </row>
    <row r="14" spans="1:5" ht="16.5" customHeight="1" x14ac:dyDescent="0.3">
      <c r="A14" s="10" t="s">
        <v>27</v>
      </c>
      <c r="B14" s="11" t="s">
        <v>28</v>
      </c>
      <c r="C14" s="12" t="s">
        <v>9</v>
      </c>
      <c r="D14" s="41">
        <v>1648097</v>
      </c>
      <c r="E14" s="13">
        <f t="shared" si="0"/>
        <v>1845868.6400000001</v>
      </c>
    </row>
    <row r="15" spans="1:5" x14ac:dyDescent="0.3">
      <c r="A15" s="10" t="s">
        <v>29</v>
      </c>
      <c r="B15" s="11" t="s">
        <v>11</v>
      </c>
      <c r="C15" s="14" t="s">
        <v>12</v>
      </c>
      <c r="D15" s="41">
        <v>1272695</v>
      </c>
      <c r="E15" s="13">
        <f t="shared" si="0"/>
        <v>1425418.4000000001</v>
      </c>
    </row>
    <row r="16" spans="1:5" x14ac:dyDescent="0.3">
      <c r="A16" s="10" t="s">
        <v>30</v>
      </c>
      <c r="B16" s="11" t="s">
        <v>14</v>
      </c>
      <c r="C16" s="14" t="s">
        <v>15</v>
      </c>
      <c r="D16" s="41">
        <v>30039</v>
      </c>
      <c r="E16" s="13">
        <f t="shared" si="0"/>
        <v>33643.68</v>
      </c>
    </row>
    <row r="17" spans="1:5" ht="33" x14ac:dyDescent="0.3">
      <c r="A17" s="10" t="s">
        <v>31</v>
      </c>
      <c r="B17" s="11" t="s">
        <v>32</v>
      </c>
      <c r="C17" s="12" t="s">
        <v>9</v>
      </c>
      <c r="D17" s="41">
        <v>1567382</v>
      </c>
      <c r="E17" s="13">
        <f t="shared" si="0"/>
        <v>1755467.84</v>
      </c>
    </row>
    <row r="18" spans="1:5" x14ac:dyDescent="0.3">
      <c r="A18" s="10" t="s">
        <v>33</v>
      </c>
      <c r="B18" s="11" t="s">
        <v>19</v>
      </c>
      <c r="C18" s="14" t="s">
        <v>12</v>
      </c>
      <c r="D18" s="41">
        <v>1231160</v>
      </c>
      <c r="E18" s="13">
        <f t="shared" si="0"/>
        <v>1378899.2000000002</v>
      </c>
    </row>
    <row r="19" spans="1:5" ht="16.5" customHeight="1" x14ac:dyDescent="0.3">
      <c r="A19" s="10" t="s">
        <v>34</v>
      </c>
      <c r="B19" s="11" t="s">
        <v>35</v>
      </c>
      <c r="C19" s="12" t="s">
        <v>9</v>
      </c>
      <c r="D19" s="41">
        <v>1234878</v>
      </c>
      <c r="E19" s="13">
        <f t="shared" si="0"/>
        <v>1383063.36</v>
      </c>
    </row>
    <row r="20" spans="1:5" x14ac:dyDescent="0.3">
      <c r="A20" s="10" t="s">
        <v>36</v>
      </c>
      <c r="B20" s="11" t="s">
        <v>11</v>
      </c>
      <c r="C20" s="14" t="s">
        <v>12</v>
      </c>
      <c r="D20" s="41">
        <v>993047</v>
      </c>
      <c r="E20" s="13">
        <f t="shared" si="0"/>
        <v>1112212.6400000001</v>
      </c>
    </row>
    <row r="21" spans="1:5" x14ac:dyDescent="0.3">
      <c r="A21" s="10" t="s">
        <v>37</v>
      </c>
      <c r="B21" s="11" t="s">
        <v>14</v>
      </c>
      <c r="C21" s="14" t="s">
        <v>15</v>
      </c>
      <c r="D21" s="41">
        <v>15208</v>
      </c>
      <c r="E21" s="13">
        <f t="shared" si="0"/>
        <v>17032.960000000003</v>
      </c>
    </row>
    <row r="22" spans="1:5" ht="33" x14ac:dyDescent="0.3">
      <c r="A22" s="10" t="s">
        <v>38</v>
      </c>
      <c r="B22" s="11" t="s">
        <v>39</v>
      </c>
      <c r="C22" s="12" t="s">
        <v>9</v>
      </c>
      <c r="D22" s="41">
        <v>1161950</v>
      </c>
      <c r="E22" s="13">
        <f t="shared" si="0"/>
        <v>1301384.0000000002</v>
      </c>
    </row>
    <row r="23" spans="1:5" x14ac:dyDescent="0.3">
      <c r="A23" s="10" t="s">
        <v>40</v>
      </c>
      <c r="B23" s="11" t="s">
        <v>19</v>
      </c>
      <c r="C23" s="14" t="s">
        <v>12</v>
      </c>
      <c r="D23" s="41">
        <v>956600</v>
      </c>
      <c r="E23" s="13">
        <f t="shared" si="0"/>
        <v>1071392</v>
      </c>
    </row>
    <row r="24" spans="1:5" ht="33" x14ac:dyDescent="0.3">
      <c r="A24" s="10" t="s">
        <v>41</v>
      </c>
      <c r="B24" s="11" t="s">
        <v>42</v>
      </c>
      <c r="C24" s="12" t="s">
        <v>9</v>
      </c>
      <c r="D24" s="41">
        <v>323762</v>
      </c>
      <c r="E24" s="13">
        <f t="shared" si="0"/>
        <v>362613.44000000006</v>
      </c>
    </row>
    <row r="25" spans="1:5" x14ac:dyDescent="0.3">
      <c r="A25" s="10" t="s">
        <v>43</v>
      </c>
      <c r="B25" s="11" t="s">
        <v>11</v>
      </c>
      <c r="C25" s="14" t="s">
        <v>12</v>
      </c>
      <c r="D25" s="41">
        <v>275088</v>
      </c>
      <c r="E25" s="13">
        <f t="shared" si="0"/>
        <v>308098.56000000006</v>
      </c>
    </row>
    <row r="26" spans="1:5" ht="33" x14ac:dyDescent="0.3">
      <c r="A26" s="10" t="s">
        <v>44</v>
      </c>
      <c r="B26" s="11" t="s">
        <v>45</v>
      </c>
      <c r="C26" s="12" t="s">
        <v>9</v>
      </c>
      <c r="D26" s="41">
        <v>301307</v>
      </c>
      <c r="E26" s="13">
        <f t="shared" si="0"/>
        <v>337463.84</v>
      </c>
    </row>
    <row r="27" spans="1:5" x14ac:dyDescent="0.3">
      <c r="A27" s="10" t="s">
        <v>46</v>
      </c>
      <c r="B27" s="11" t="s">
        <v>19</v>
      </c>
      <c r="C27" s="14" t="s">
        <v>12</v>
      </c>
      <c r="D27" s="41">
        <v>264397</v>
      </c>
      <c r="E27" s="13">
        <f t="shared" si="0"/>
        <v>296124.64</v>
      </c>
    </row>
    <row r="28" spans="1:5" x14ac:dyDescent="0.3">
      <c r="A28" s="10" t="s">
        <v>47</v>
      </c>
      <c r="B28" s="11" t="s">
        <v>48</v>
      </c>
      <c r="C28" s="14" t="s">
        <v>49</v>
      </c>
      <c r="D28" s="41">
        <v>396031</v>
      </c>
      <c r="E28" s="13">
        <f t="shared" si="0"/>
        <v>443554.72000000003</v>
      </c>
    </row>
    <row r="29" spans="1:5" ht="16.5" customHeight="1" x14ac:dyDescent="0.3">
      <c r="A29" s="10" t="s">
        <v>50</v>
      </c>
      <c r="B29" s="16" t="s">
        <v>51</v>
      </c>
      <c r="C29" s="12" t="s">
        <v>9</v>
      </c>
      <c r="D29" s="41">
        <v>315510</v>
      </c>
      <c r="E29" s="13">
        <f t="shared" si="0"/>
        <v>353371.2</v>
      </c>
    </row>
    <row r="30" spans="1:5" s="17" customFormat="1" ht="16.5" customHeight="1" x14ac:dyDescent="0.3">
      <c r="A30" s="10" t="s">
        <v>52</v>
      </c>
      <c r="B30" s="11" t="s">
        <v>53</v>
      </c>
      <c r="C30" s="12" t="s">
        <v>9</v>
      </c>
      <c r="D30" s="41">
        <v>183795</v>
      </c>
      <c r="E30" s="13">
        <f t="shared" si="0"/>
        <v>205850.40000000002</v>
      </c>
    </row>
    <row r="31" spans="1:5" s="17" customFormat="1" ht="16.5" customHeight="1" x14ac:dyDescent="0.3">
      <c r="A31" s="10"/>
      <c r="B31" s="90" t="s">
        <v>54</v>
      </c>
      <c r="C31" s="91"/>
      <c r="D31" s="91"/>
      <c r="E31" s="92"/>
    </row>
    <row r="32" spans="1:5" s="17" customFormat="1" ht="16.5" customHeight="1" x14ac:dyDescent="0.3">
      <c r="A32" s="10" t="s">
        <v>117</v>
      </c>
      <c r="B32" s="11" t="s">
        <v>8</v>
      </c>
      <c r="C32" s="12" t="s">
        <v>9</v>
      </c>
      <c r="D32" s="41">
        <v>1266959</v>
      </c>
      <c r="E32" s="13">
        <f t="shared" si="0"/>
        <v>1418994.08</v>
      </c>
    </row>
    <row r="33" spans="1:5" s="17" customFormat="1" x14ac:dyDescent="0.3">
      <c r="A33" s="10" t="s">
        <v>118</v>
      </c>
      <c r="B33" s="11" t="s">
        <v>11</v>
      </c>
      <c r="C33" s="14" t="s">
        <v>12</v>
      </c>
      <c r="D33" s="41">
        <v>929580</v>
      </c>
      <c r="E33" s="13">
        <f t="shared" si="0"/>
        <v>1041129.6000000001</v>
      </c>
    </row>
    <row r="34" spans="1:5" s="17" customFormat="1" x14ac:dyDescent="0.3">
      <c r="A34" s="10" t="s">
        <v>119</v>
      </c>
      <c r="B34" s="11" t="s">
        <v>14</v>
      </c>
      <c r="C34" s="14" t="s">
        <v>15</v>
      </c>
      <c r="D34" s="41">
        <v>19263</v>
      </c>
      <c r="E34" s="13">
        <f t="shared" si="0"/>
        <v>21574.560000000001</v>
      </c>
    </row>
    <row r="35" spans="1:5" s="17" customFormat="1" ht="16.5" customHeight="1" x14ac:dyDescent="0.3">
      <c r="A35" s="10" t="s">
        <v>120</v>
      </c>
      <c r="B35" s="11" t="s">
        <v>17</v>
      </c>
      <c r="C35" s="12" t="s">
        <v>9</v>
      </c>
      <c r="D35" s="41">
        <v>1233180</v>
      </c>
      <c r="E35" s="13">
        <f t="shared" si="0"/>
        <v>1381161.6</v>
      </c>
    </row>
    <row r="36" spans="1:5" s="17" customFormat="1" x14ac:dyDescent="0.3">
      <c r="A36" s="10" t="s">
        <v>121</v>
      </c>
      <c r="B36" s="11" t="s">
        <v>19</v>
      </c>
      <c r="C36" s="14" t="s">
        <v>12</v>
      </c>
      <c r="D36" s="41">
        <v>912352</v>
      </c>
      <c r="E36" s="13">
        <f t="shared" si="0"/>
        <v>1021834.2400000001</v>
      </c>
    </row>
    <row r="37" spans="1:5" s="17" customFormat="1" ht="16.5" customHeight="1" x14ac:dyDescent="0.3">
      <c r="A37" s="10" t="s">
        <v>122</v>
      </c>
      <c r="B37" s="11" t="s">
        <v>21</v>
      </c>
      <c r="C37" s="12" t="s">
        <v>9</v>
      </c>
      <c r="D37" s="41">
        <v>555610</v>
      </c>
      <c r="E37" s="13">
        <f t="shared" si="0"/>
        <v>622283.20000000007</v>
      </c>
    </row>
    <row r="38" spans="1:5" s="17" customFormat="1" x14ac:dyDescent="0.3">
      <c r="A38" s="10" t="s">
        <v>123</v>
      </c>
      <c r="B38" s="11" t="s">
        <v>11</v>
      </c>
      <c r="C38" s="14" t="s">
        <v>12</v>
      </c>
      <c r="D38" s="41">
        <v>444248</v>
      </c>
      <c r="E38" s="13">
        <f t="shared" si="0"/>
        <v>497557.76000000007</v>
      </c>
    </row>
    <row r="39" spans="1:5" s="17" customFormat="1" x14ac:dyDescent="0.3">
      <c r="A39" s="10" t="s">
        <v>124</v>
      </c>
      <c r="B39" s="11" t="s">
        <v>14</v>
      </c>
      <c r="C39" s="14" t="s">
        <v>15</v>
      </c>
      <c r="D39" s="41">
        <v>9897</v>
      </c>
      <c r="E39" s="13">
        <f t="shared" si="0"/>
        <v>11084.640000000001</v>
      </c>
    </row>
    <row r="40" spans="1:5" ht="16.5" customHeight="1" x14ac:dyDescent="0.3">
      <c r="A40" s="10" t="s">
        <v>125</v>
      </c>
      <c r="B40" s="11" t="s">
        <v>25</v>
      </c>
      <c r="C40" s="12" t="s">
        <v>9</v>
      </c>
      <c r="D40" s="41">
        <v>531014</v>
      </c>
      <c r="E40" s="13">
        <f t="shared" si="0"/>
        <v>594735.68000000005</v>
      </c>
    </row>
    <row r="41" spans="1:5" s="18" customFormat="1" x14ac:dyDescent="0.3">
      <c r="A41" s="10" t="s">
        <v>126</v>
      </c>
      <c r="B41" s="11" t="s">
        <v>19</v>
      </c>
      <c r="C41" s="14" t="s">
        <v>12</v>
      </c>
      <c r="D41" s="41">
        <v>431855</v>
      </c>
      <c r="E41" s="13">
        <f t="shared" si="0"/>
        <v>483677.60000000003</v>
      </c>
    </row>
    <row r="42" spans="1:5" s="18" customFormat="1" ht="16.5" customHeight="1" x14ac:dyDescent="0.3">
      <c r="A42" s="10" t="s">
        <v>127</v>
      </c>
      <c r="B42" s="11" t="s">
        <v>28</v>
      </c>
      <c r="C42" s="12" t="s">
        <v>9</v>
      </c>
      <c r="D42" s="41">
        <v>1224339</v>
      </c>
      <c r="E42" s="13">
        <f t="shared" si="0"/>
        <v>1371259.6800000002</v>
      </c>
    </row>
    <row r="43" spans="1:5" s="18" customFormat="1" x14ac:dyDescent="0.3">
      <c r="A43" s="10" t="s">
        <v>128</v>
      </c>
      <c r="B43" s="11" t="s">
        <v>11</v>
      </c>
      <c r="C43" s="14" t="s">
        <v>12</v>
      </c>
      <c r="D43" s="41">
        <v>1062538</v>
      </c>
      <c r="E43" s="13">
        <f t="shared" si="0"/>
        <v>1190042.56</v>
      </c>
    </row>
    <row r="44" spans="1:5" s="18" customFormat="1" x14ac:dyDescent="0.3">
      <c r="A44" s="10" t="s">
        <v>129</v>
      </c>
      <c r="B44" s="11" t="s">
        <v>14</v>
      </c>
      <c r="C44" s="14" t="s">
        <v>15</v>
      </c>
      <c r="D44" s="41">
        <v>20024</v>
      </c>
      <c r="E44" s="13">
        <f t="shared" si="0"/>
        <v>22426.880000000001</v>
      </c>
    </row>
    <row r="45" spans="1:5" s="18" customFormat="1" ht="33" x14ac:dyDescent="0.3">
      <c r="A45" s="10" t="s">
        <v>130</v>
      </c>
      <c r="B45" s="11" t="s">
        <v>32</v>
      </c>
      <c r="C45" s="12" t="s">
        <v>9</v>
      </c>
      <c r="D45" s="41">
        <v>1170527</v>
      </c>
      <c r="E45" s="13">
        <f t="shared" si="0"/>
        <v>1310990.2400000002</v>
      </c>
    </row>
    <row r="46" spans="1:5" x14ac:dyDescent="0.3">
      <c r="A46" s="10" t="s">
        <v>131</v>
      </c>
      <c r="B46" s="11" t="s">
        <v>19</v>
      </c>
      <c r="C46" s="14" t="s">
        <v>12</v>
      </c>
      <c r="D46" s="41">
        <v>1034858</v>
      </c>
      <c r="E46" s="13">
        <f t="shared" si="0"/>
        <v>1159040.9600000002</v>
      </c>
    </row>
    <row r="47" spans="1:5" ht="16.5" customHeight="1" x14ac:dyDescent="0.3">
      <c r="A47" s="10" t="s">
        <v>132</v>
      </c>
      <c r="B47" s="11" t="s">
        <v>35</v>
      </c>
      <c r="C47" s="12" t="s">
        <v>9</v>
      </c>
      <c r="D47" s="41">
        <v>1003929</v>
      </c>
      <c r="E47" s="13">
        <f t="shared" si="0"/>
        <v>1124400.4800000002</v>
      </c>
    </row>
    <row r="48" spans="1:5" x14ac:dyDescent="0.3">
      <c r="A48" s="10" t="s">
        <v>133</v>
      </c>
      <c r="B48" s="11" t="s">
        <v>11</v>
      </c>
      <c r="C48" s="14" t="s">
        <v>12</v>
      </c>
      <c r="D48" s="41">
        <v>882980</v>
      </c>
      <c r="E48" s="13">
        <f t="shared" si="0"/>
        <v>988937.60000000009</v>
      </c>
    </row>
    <row r="49" spans="1:5" x14ac:dyDescent="0.3">
      <c r="A49" s="10" t="s">
        <v>134</v>
      </c>
      <c r="B49" s="11" t="s">
        <v>14</v>
      </c>
      <c r="C49" s="14" t="s">
        <v>15</v>
      </c>
      <c r="D49" s="41">
        <v>10145</v>
      </c>
      <c r="E49" s="13">
        <f t="shared" si="0"/>
        <v>11362.400000000001</v>
      </c>
    </row>
    <row r="50" spans="1:5" ht="33" x14ac:dyDescent="0.3">
      <c r="A50" s="10" t="s">
        <v>135</v>
      </c>
      <c r="B50" s="11" t="s">
        <v>39</v>
      </c>
      <c r="C50" s="12" t="s">
        <v>9</v>
      </c>
      <c r="D50" s="41">
        <v>955316</v>
      </c>
      <c r="E50" s="13">
        <f t="shared" si="0"/>
        <v>1069953.9200000002</v>
      </c>
    </row>
    <row r="51" spans="1:5" x14ac:dyDescent="0.3">
      <c r="A51" s="10" t="s">
        <v>136</v>
      </c>
      <c r="B51" s="11" t="s">
        <v>19</v>
      </c>
      <c r="C51" s="14" t="s">
        <v>12</v>
      </c>
      <c r="D51" s="41">
        <v>858684</v>
      </c>
      <c r="E51" s="13">
        <f t="shared" si="0"/>
        <v>961726.08000000007</v>
      </c>
    </row>
    <row r="52" spans="1:5" ht="33" x14ac:dyDescent="0.3">
      <c r="A52" s="10" t="s">
        <v>137</v>
      </c>
      <c r="B52" s="11" t="s">
        <v>42</v>
      </c>
      <c r="C52" s="12" t="s">
        <v>9</v>
      </c>
      <c r="D52" s="41">
        <v>269257</v>
      </c>
      <c r="E52" s="13">
        <f t="shared" si="0"/>
        <v>301567.84000000003</v>
      </c>
    </row>
    <row r="53" spans="1:5" x14ac:dyDescent="0.3">
      <c r="A53" s="10" t="s">
        <v>138</v>
      </c>
      <c r="B53" s="11" t="s">
        <v>11</v>
      </c>
      <c r="C53" s="14" t="s">
        <v>12</v>
      </c>
      <c r="D53" s="41">
        <v>223595</v>
      </c>
      <c r="E53" s="13">
        <f t="shared" si="0"/>
        <v>250426.40000000002</v>
      </c>
    </row>
    <row r="54" spans="1:5" ht="33" x14ac:dyDescent="0.3">
      <c r="A54" s="10" t="s">
        <v>139</v>
      </c>
      <c r="B54" s="11" t="s">
        <v>45</v>
      </c>
      <c r="C54" s="12" t="s">
        <v>9</v>
      </c>
      <c r="D54" s="41">
        <v>254272</v>
      </c>
      <c r="E54" s="13">
        <f t="shared" si="0"/>
        <v>284784.64000000001</v>
      </c>
    </row>
    <row r="55" spans="1:5" x14ac:dyDescent="0.3">
      <c r="A55" s="10" t="s">
        <v>140</v>
      </c>
      <c r="B55" s="11" t="s">
        <v>19</v>
      </c>
      <c r="C55" s="14" t="s">
        <v>12</v>
      </c>
      <c r="D55" s="41">
        <v>216457</v>
      </c>
      <c r="E55" s="13">
        <f t="shared" si="0"/>
        <v>242431.84000000003</v>
      </c>
    </row>
    <row r="56" spans="1:5" x14ac:dyDescent="0.3">
      <c r="A56" s="10" t="s">
        <v>141</v>
      </c>
      <c r="B56" s="11" t="s">
        <v>48</v>
      </c>
      <c r="C56" s="14" t="s">
        <v>49</v>
      </c>
      <c r="D56" s="41">
        <v>353189</v>
      </c>
      <c r="E56" s="13">
        <f t="shared" si="0"/>
        <v>395571.68000000005</v>
      </c>
    </row>
    <row r="57" spans="1:5" ht="16.5" customHeight="1" x14ac:dyDescent="0.3">
      <c r="A57" s="10" t="s">
        <v>142</v>
      </c>
      <c r="B57" s="16" t="s">
        <v>51</v>
      </c>
      <c r="C57" s="12" t="s">
        <v>9</v>
      </c>
      <c r="D57" s="41">
        <v>239933</v>
      </c>
      <c r="E57" s="13">
        <f t="shared" si="0"/>
        <v>268724.96000000002</v>
      </c>
    </row>
    <row r="58" spans="1:5" ht="16.5" customHeight="1" x14ac:dyDescent="0.3">
      <c r="A58" s="10" t="s">
        <v>143</v>
      </c>
      <c r="B58" s="11" t="s">
        <v>53</v>
      </c>
      <c r="C58" s="12" t="s">
        <v>9</v>
      </c>
      <c r="D58" s="41">
        <v>154343</v>
      </c>
      <c r="E58" s="13">
        <f t="shared" si="0"/>
        <v>172864.16</v>
      </c>
    </row>
    <row r="59" spans="1:5" ht="22.5" customHeight="1" x14ac:dyDescent="0.3">
      <c r="A59" s="19"/>
      <c r="B59" s="93" t="s">
        <v>55</v>
      </c>
      <c r="C59" s="93"/>
      <c r="D59" s="93"/>
      <c r="E59" s="94"/>
    </row>
    <row r="60" spans="1:5" ht="33" x14ac:dyDescent="0.3">
      <c r="A60" s="20" t="s">
        <v>144</v>
      </c>
      <c r="B60" s="11" t="s">
        <v>56</v>
      </c>
      <c r="C60" s="21" t="s">
        <v>57</v>
      </c>
      <c r="D60" s="41">
        <v>194128</v>
      </c>
      <c r="E60" s="13">
        <f t="shared" si="0"/>
        <v>217423.36000000002</v>
      </c>
    </row>
    <row r="61" spans="1:5" ht="33" x14ac:dyDescent="0.3">
      <c r="A61" s="10" t="s">
        <v>145</v>
      </c>
      <c r="B61" s="22" t="s">
        <v>58</v>
      </c>
      <c r="C61" s="14" t="s">
        <v>57</v>
      </c>
      <c r="D61" s="41">
        <v>111220</v>
      </c>
      <c r="E61" s="13">
        <f t="shared" si="0"/>
        <v>124566.40000000001</v>
      </c>
    </row>
    <row r="62" spans="1:5" x14ac:dyDescent="0.3">
      <c r="D62" s="41"/>
      <c r="E62" s="13"/>
    </row>
    <row r="63" spans="1:5" ht="21" customHeight="1" x14ac:dyDescent="0.3">
      <c r="A63" s="38"/>
      <c r="B63" s="96" t="s">
        <v>59</v>
      </c>
      <c r="C63" s="97"/>
      <c r="D63" s="97"/>
      <c r="E63" s="98"/>
    </row>
    <row r="64" spans="1:5" x14ac:dyDescent="0.3">
      <c r="A64" s="23">
        <v>29</v>
      </c>
      <c r="B64" s="24" t="s">
        <v>60</v>
      </c>
      <c r="C64" s="25" t="s">
        <v>61</v>
      </c>
      <c r="D64" s="41">
        <v>6028</v>
      </c>
      <c r="E64" s="13">
        <f t="shared" si="0"/>
        <v>6751.3600000000006</v>
      </c>
    </row>
    <row r="65" spans="1:5" x14ac:dyDescent="0.3">
      <c r="A65" s="23"/>
      <c r="B65" s="26" t="s">
        <v>79</v>
      </c>
      <c r="C65" s="25" t="s">
        <v>61</v>
      </c>
      <c r="D65" s="41">
        <v>6028</v>
      </c>
      <c r="E65" s="13">
        <f t="shared" si="0"/>
        <v>6751.3600000000006</v>
      </c>
    </row>
    <row r="66" spans="1:5" x14ac:dyDescent="0.3">
      <c r="A66" s="23">
        <v>30</v>
      </c>
      <c r="B66" s="24" t="s">
        <v>62</v>
      </c>
      <c r="C66" s="25" t="s">
        <v>61</v>
      </c>
      <c r="D66" s="41">
        <v>408601</v>
      </c>
      <c r="E66" s="13">
        <f t="shared" si="0"/>
        <v>457633.12000000005</v>
      </c>
    </row>
    <row r="67" spans="1:5" x14ac:dyDescent="0.3">
      <c r="A67" s="23"/>
      <c r="B67" s="26" t="s">
        <v>79</v>
      </c>
      <c r="C67" s="25" t="s">
        <v>61</v>
      </c>
      <c r="D67" s="41">
        <v>188330</v>
      </c>
      <c r="E67" s="13">
        <f t="shared" si="0"/>
        <v>210929.6</v>
      </c>
    </row>
    <row r="68" spans="1:5" x14ac:dyDescent="0.3">
      <c r="A68" s="23">
        <v>31</v>
      </c>
      <c r="B68" s="24" t="s">
        <v>63</v>
      </c>
      <c r="C68" s="25" t="s">
        <v>61</v>
      </c>
      <c r="D68" s="41">
        <v>135578</v>
      </c>
      <c r="E68" s="13">
        <f t="shared" ref="E68:E131" si="1">D68*1.12</f>
        <v>151847.36000000002</v>
      </c>
    </row>
    <row r="69" spans="1:5" x14ac:dyDescent="0.3">
      <c r="A69" s="23"/>
      <c r="B69" s="26" t="s">
        <v>214</v>
      </c>
      <c r="C69" s="25" t="s">
        <v>61</v>
      </c>
      <c r="D69" s="41">
        <v>5998</v>
      </c>
      <c r="E69" s="13">
        <f t="shared" si="1"/>
        <v>6717.76</v>
      </c>
    </row>
    <row r="70" spans="1:5" x14ac:dyDescent="0.3">
      <c r="A70" s="23">
        <v>32</v>
      </c>
      <c r="B70" s="24" t="s">
        <v>64</v>
      </c>
      <c r="C70" s="25" t="s">
        <v>61</v>
      </c>
      <c r="D70" s="41">
        <v>48905</v>
      </c>
      <c r="E70" s="13">
        <f t="shared" si="1"/>
        <v>54773.600000000006</v>
      </c>
    </row>
    <row r="71" spans="1:5" x14ac:dyDescent="0.3">
      <c r="A71" s="23"/>
      <c r="B71" s="26" t="s">
        <v>215</v>
      </c>
      <c r="C71" s="25" t="s">
        <v>61</v>
      </c>
      <c r="D71" s="41">
        <v>25672</v>
      </c>
      <c r="E71" s="13">
        <f t="shared" si="1"/>
        <v>28752.640000000003</v>
      </c>
    </row>
    <row r="72" spans="1:5" ht="47.25" x14ac:dyDescent="0.3">
      <c r="A72" s="23">
        <v>33</v>
      </c>
      <c r="B72" s="24" t="s">
        <v>65</v>
      </c>
      <c r="C72" s="25" t="s">
        <v>61</v>
      </c>
      <c r="D72" s="41">
        <v>270306</v>
      </c>
      <c r="E72" s="13">
        <f t="shared" si="1"/>
        <v>302742.72000000003</v>
      </c>
    </row>
    <row r="73" spans="1:5" x14ac:dyDescent="0.3">
      <c r="A73" s="23"/>
      <c r="B73" s="26" t="s">
        <v>79</v>
      </c>
      <c r="C73" s="25" t="s">
        <v>61</v>
      </c>
      <c r="D73" s="41">
        <v>45964</v>
      </c>
      <c r="E73" s="13">
        <f t="shared" si="1"/>
        <v>51479.680000000008</v>
      </c>
    </row>
    <row r="74" spans="1:5" x14ac:dyDescent="0.3">
      <c r="A74" s="23">
        <v>34</v>
      </c>
      <c r="B74" s="24" t="s">
        <v>66</v>
      </c>
      <c r="C74" s="25" t="s">
        <v>61</v>
      </c>
      <c r="D74" s="41">
        <v>43770</v>
      </c>
      <c r="E74" s="13">
        <f t="shared" si="1"/>
        <v>49022.400000000001</v>
      </c>
    </row>
    <row r="75" spans="1:5" x14ac:dyDescent="0.3">
      <c r="A75" s="23"/>
      <c r="B75" s="26" t="s">
        <v>79</v>
      </c>
      <c r="C75" s="25" t="s">
        <v>61</v>
      </c>
      <c r="D75" s="41">
        <v>11962</v>
      </c>
      <c r="E75" s="13">
        <f t="shared" si="1"/>
        <v>13397.44</v>
      </c>
    </row>
    <row r="76" spans="1:5" ht="31.5" x14ac:dyDescent="0.3">
      <c r="A76" s="23">
        <v>35</v>
      </c>
      <c r="B76" s="24" t="s">
        <v>67</v>
      </c>
      <c r="C76" s="25" t="s">
        <v>61</v>
      </c>
      <c r="D76" s="41">
        <v>257174</v>
      </c>
      <c r="E76" s="13">
        <f t="shared" si="1"/>
        <v>288034.88</v>
      </c>
    </row>
    <row r="77" spans="1:5" x14ac:dyDescent="0.3">
      <c r="A77" s="23"/>
      <c r="B77" s="26" t="s">
        <v>79</v>
      </c>
      <c r="C77" s="25" t="s">
        <v>61</v>
      </c>
      <c r="D77" s="41">
        <v>33804</v>
      </c>
      <c r="E77" s="13">
        <f t="shared" si="1"/>
        <v>37860.480000000003</v>
      </c>
    </row>
    <row r="78" spans="1:5" x14ac:dyDescent="0.3">
      <c r="A78" s="23">
        <v>36</v>
      </c>
      <c r="B78" s="24" t="s">
        <v>68</v>
      </c>
      <c r="C78" s="25" t="s">
        <v>61</v>
      </c>
      <c r="D78" s="41">
        <v>303448</v>
      </c>
      <c r="E78" s="13">
        <f t="shared" si="1"/>
        <v>339861.76000000001</v>
      </c>
    </row>
    <row r="79" spans="1:5" x14ac:dyDescent="0.3">
      <c r="A79" s="23"/>
      <c r="B79" s="26" t="s">
        <v>79</v>
      </c>
      <c r="C79" s="25" t="s">
        <v>61</v>
      </c>
      <c r="D79" s="41">
        <v>114194</v>
      </c>
      <c r="E79" s="13">
        <f t="shared" si="1"/>
        <v>127897.28000000001</v>
      </c>
    </row>
    <row r="80" spans="1:5" x14ac:dyDescent="0.3">
      <c r="A80" s="23">
        <v>37</v>
      </c>
      <c r="B80" s="24" t="s">
        <v>69</v>
      </c>
      <c r="C80" s="25" t="s">
        <v>61</v>
      </c>
      <c r="D80" s="41">
        <v>97123</v>
      </c>
      <c r="E80" s="13">
        <f t="shared" si="1"/>
        <v>108777.76000000001</v>
      </c>
    </row>
    <row r="81" spans="1:5" x14ac:dyDescent="0.3">
      <c r="A81" s="23"/>
      <c r="B81" s="26" t="s">
        <v>79</v>
      </c>
      <c r="C81" s="25" t="s">
        <v>61</v>
      </c>
      <c r="D81" s="41">
        <v>83121</v>
      </c>
      <c r="E81" s="13">
        <f t="shared" si="1"/>
        <v>93095.52</v>
      </c>
    </row>
    <row r="82" spans="1:5" x14ac:dyDescent="0.3">
      <c r="A82" s="23">
        <v>38</v>
      </c>
      <c r="B82" s="24" t="s">
        <v>70</v>
      </c>
      <c r="C82" s="25" t="s">
        <v>71</v>
      </c>
      <c r="D82" s="41">
        <v>56027</v>
      </c>
      <c r="E82" s="13">
        <f t="shared" si="1"/>
        <v>62750.240000000005</v>
      </c>
    </row>
    <row r="83" spans="1:5" x14ac:dyDescent="0.3">
      <c r="A83" s="23"/>
      <c r="B83" s="26" t="s">
        <v>79</v>
      </c>
      <c r="C83" s="25" t="s">
        <v>71</v>
      </c>
      <c r="D83" s="41">
        <v>50127</v>
      </c>
      <c r="E83" s="13">
        <f t="shared" si="1"/>
        <v>56142.240000000005</v>
      </c>
    </row>
    <row r="84" spans="1:5" x14ac:dyDescent="0.3">
      <c r="A84" s="23">
        <v>39</v>
      </c>
      <c r="B84" s="24" t="s">
        <v>72</v>
      </c>
      <c r="C84" s="25" t="s">
        <v>71</v>
      </c>
      <c r="D84" s="41">
        <v>98803</v>
      </c>
      <c r="E84" s="13">
        <f t="shared" si="1"/>
        <v>110659.36000000002</v>
      </c>
    </row>
    <row r="85" spans="1:5" x14ac:dyDescent="0.3">
      <c r="A85" s="23"/>
      <c r="B85" s="26" t="s">
        <v>79</v>
      </c>
      <c r="C85" s="25" t="s">
        <v>71</v>
      </c>
      <c r="D85" s="41">
        <v>90934</v>
      </c>
      <c r="E85" s="13">
        <f t="shared" si="1"/>
        <v>101846.08000000002</v>
      </c>
    </row>
    <row r="86" spans="1:5" x14ac:dyDescent="0.3">
      <c r="A86" s="23">
        <v>40</v>
      </c>
      <c r="B86" s="24" t="s">
        <v>73</v>
      </c>
      <c r="C86" s="25" t="s">
        <v>71</v>
      </c>
      <c r="D86" s="41">
        <v>154012</v>
      </c>
      <c r="E86" s="13">
        <f t="shared" si="1"/>
        <v>172493.44</v>
      </c>
    </row>
    <row r="87" spans="1:5" x14ac:dyDescent="0.3">
      <c r="A87" s="23"/>
      <c r="B87" s="26" t="s">
        <v>79</v>
      </c>
      <c r="C87" s="25" t="s">
        <v>71</v>
      </c>
      <c r="D87" s="41">
        <v>131365</v>
      </c>
      <c r="E87" s="13">
        <f t="shared" si="1"/>
        <v>147128.80000000002</v>
      </c>
    </row>
    <row r="88" spans="1:5" ht="31.5" x14ac:dyDescent="0.3">
      <c r="A88" s="23">
        <v>41</v>
      </c>
      <c r="B88" s="24" t="s">
        <v>74</v>
      </c>
      <c r="C88" s="25" t="s">
        <v>61</v>
      </c>
      <c r="D88" s="41">
        <v>107899</v>
      </c>
      <c r="E88" s="13">
        <f t="shared" si="1"/>
        <v>120846.88</v>
      </c>
    </row>
    <row r="89" spans="1:5" x14ac:dyDescent="0.3">
      <c r="A89" s="23"/>
      <c r="B89" s="26" t="s">
        <v>79</v>
      </c>
      <c r="C89" s="25" t="s">
        <v>61</v>
      </c>
      <c r="D89" s="41">
        <v>16361</v>
      </c>
      <c r="E89" s="13">
        <f t="shared" si="1"/>
        <v>18324.320000000003</v>
      </c>
    </row>
    <row r="90" spans="1:5" x14ac:dyDescent="0.3">
      <c r="A90" s="23">
        <v>42</v>
      </c>
      <c r="B90" s="24" t="s">
        <v>75</v>
      </c>
      <c r="C90" s="25" t="s">
        <v>61</v>
      </c>
      <c r="D90" s="41">
        <v>213829</v>
      </c>
      <c r="E90" s="13">
        <f t="shared" si="1"/>
        <v>239488.48</v>
      </c>
    </row>
    <row r="91" spans="1:5" x14ac:dyDescent="0.3">
      <c r="A91" s="23"/>
      <c r="B91" s="26" t="s">
        <v>79</v>
      </c>
      <c r="C91" s="25" t="s">
        <v>61</v>
      </c>
      <c r="D91" s="41">
        <v>34482</v>
      </c>
      <c r="E91" s="13">
        <f t="shared" si="1"/>
        <v>38619.840000000004</v>
      </c>
    </row>
    <row r="92" spans="1:5" x14ac:dyDescent="0.3">
      <c r="A92" s="23">
        <v>43</v>
      </c>
      <c r="B92" s="24" t="s">
        <v>76</v>
      </c>
      <c r="C92" s="25" t="s">
        <v>61</v>
      </c>
      <c r="D92" s="41">
        <v>67041</v>
      </c>
      <c r="E92" s="13">
        <f t="shared" si="1"/>
        <v>75085.920000000013</v>
      </c>
    </row>
    <row r="93" spans="1:5" x14ac:dyDescent="0.3">
      <c r="A93" s="23"/>
      <c r="B93" s="26" t="s">
        <v>79</v>
      </c>
      <c r="C93" s="25" t="s">
        <v>61</v>
      </c>
      <c r="D93" s="41">
        <v>36416</v>
      </c>
      <c r="E93" s="13">
        <f t="shared" si="1"/>
        <v>40785.920000000006</v>
      </c>
    </row>
    <row r="94" spans="1:5" x14ac:dyDescent="0.3">
      <c r="A94" s="23">
        <v>44</v>
      </c>
      <c r="B94" s="24" t="s">
        <v>77</v>
      </c>
      <c r="C94" s="25" t="s">
        <v>61</v>
      </c>
      <c r="D94" s="41">
        <v>99503</v>
      </c>
      <c r="E94" s="13">
        <f t="shared" si="1"/>
        <v>111443.36000000002</v>
      </c>
    </row>
    <row r="95" spans="1:5" x14ac:dyDescent="0.3">
      <c r="A95" s="23"/>
      <c r="B95" s="26" t="s">
        <v>79</v>
      </c>
      <c r="C95" s="25" t="s">
        <v>61</v>
      </c>
      <c r="D95" s="41">
        <v>35264</v>
      </c>
      <c r="E95" s="13">
        <f t="shared" si="1"/>
        <v>39495.68</v>
      </c>
    </row>
    <row r="96" spans="1:5" x14ac:dyDescent="0.3">
      <c r="A96" s="23">
        <v>45</v>
      </c>
      <c r="B96" s="24" t="s">
        <v>78</v>
      </c>
      <c r="C96" s="25" t="s">
        <v>61</v>
      </c>
      <c r="D96" s="41">
        <v>426040</v>
      </c>
      <c r="E96" s="13">
        <f t="shared" si="1"/>
        <v>477164.80000000005</v>
      </c>
    </row>
    <row r="97" spans="1:5" x14ac:dyDescent="0.3">
      <c r="A97" s="23"/>
      <c r="B97" s="26" t="s">
        <v>79</v>
      </c>
      <c r="C97" s="25" t="s">
        <v>61</v>
      </c>
      <c r="D97" s="41">
        <v>8008</v>
      </c>
      <c r="E97" s="13">
        <f t="shared" si="1"/>
        <v>8968.9600000000009</v>
      </c>
    </row>
    <row r="98" spans="1:5" x14ac:dyDescent="0.3">
      <c r="A98" s="23">
        <v>46</v>
      </c>
      <c r="B98" s="24" t="s">
        <v>80</v>
      </c>
      <c r="C98" s="25" t="s">
        <v>61</v>
      </c>
      <c r="D98" s="41">
        <v>8465</v>
      </c>
      <c r="E98" s="13">
        <f t="shared" si="1"/>
        <v>9480.8000000000011</v>
      </c>
    </row>
    <row r="99" spans="1:5" x14ac:dyDescent="0.3">
      <c r="A99" s="23"/>
      <c r="B99" s="26" t="s">
        <v>79</v>
      </c>
      <c r="C99" s="25" t="s">
        <v>61</v>
      </c>
      <c r="D99" s="41">
        <v>5745</v>
      </c>
      <c r="E99" s="13">
        <f t="shared" si="1"/>
        <v>6434.4000000000005</v>
      </c>
    </row>
    <row r="100" spans="1:5" x14ac:dyDescent="0.3">
      <c r="A100" s="23">
        <v>47</v>
      </c>
      <c r="B100" s="24" t="s">
        <v>81</v>
      </c>
      <c r="C100" s="25" t="s">
        <v>61</v>
      </c>
      <c r="D100" s="41">
        <v>421975</v>
      </c>
      <c r="E100" s="13">
        <f t="shared" si="1"/>
        <v>472612.00000000006</v>
      </c>
    </row>
    <row r="101" spans="1:5" x14ac:dyDescent="0.3">
      <c r="A101" s="23"/>
      <c r="B101" s="26" t="s">
        <v>79</v>
      </c>
      <c r="C101" s="25" t="s">
        <v>61</v>
      </c>
      <c r="D101" s="41">
        <v>95571</v>
      </c>
      <c r="E101" s="13">
        <f t="shared" si="1"/>
        <v>107039.52</v>
      </c>
    </row>
    <row r="102" spans="1:5" x14ac:dyDescent="0.3">
      <c r="A102" s="23">
        <v>48</v>
      </c>
      <c r="B102" s="24" t="s">
        <v>82</v>
      </c>
      <c r="C102" s="25" t="s">
        <v>61</v>
      </c>
      <c r="D102" s="41">
        <v>128567</v>
      </c>
      <c r="E102" s="13">
        <f t="shared" si="1"/>
        <v>143995.04</v>
      </c>
    </row>
    <row r="103" spans="1:5" x14ac:dyDescent="0.3">
      <c r="A103" s="23"/>
      <c r="B103" s="26" t="s">
        <v>79</v>
      </c>
      <c r="C103" s="25" t="s">
        <v>61</v>
      </c>
      <c r="D103" s="41">
        <v>25705</v>
      </c>
      <c r="E103" s="13">
        <f t="shared" si="1"/>
        <v>28789.600000000002</v>
      </c>
    </row>
    <row r="104" spans="1:5" x14ac:dyDescent="0.3">
      <c r="A104" s="23">
        <v>49</v>
      </c>
      <c r="B104" s="24" t="s">
        <v>83</v>
      </c>
      <c r="C104" s="25" t="s">
        <v>71</v>
      </c>
      <c r="D104" s="41">
        <v>158557</v>
      </c>
      <c r="E104" s="13">
        <f t="shared" si="1"/>
        <v>177583.84000000003</v>
      </c>
    </row>
    <row r="105" spans="1:5" x14ac:dyDescent="0.3">
      <c r="A105" s="23"/>
      <c r="B105" s="26" t="s">
        <v>79</v>
      </c>
      <c r="C105" s="25" t="s">
        <v>71</v>
      </c>
      <c r="D105" s="41">
        <v>22097</v>
      </c>
      <c r="E105" s="13">
        <f t="shared" si="1"/>
        <v>24748.640000000003</v>
      </c>
    </row>
    <row r="106" spans="1:5" ht="31.5" x14ac:dyDescent="0.3">
      <c r="A106" s="23">
        <v>50</v>
      </c>
      <c r="B106" s="24" t="s">
        <v>84</v>
      </c>
      <c r="C106" s="25" t="s">
        <v>71</v>
      </c>
      <c r="D106" s="41">
        <v>236429</v>
      </c>
      <c r="E106" s="13">
        <f t="shared" si="1"/>
        <v>264800.48000000004</v>
      </c>
    </row>
    <row r="107" spans="1:5" x14ac:dyDescent="0.3">
      <c r="A107" s="23"/>
      <c r="B107" s="26" t="s">
        <v>79</v>
      </c>
      <c r="C107" s="25" t="s">
        <v>71</v>
      </c>
      <c r="D107" s="41">
        <v>47458</v>
      </c>
      <c r="E107" s="13">
        <f t="shared" si="1"/>
        <v>53152.960000000006</v>
      </c>
    </row>
    <row r="108" spans="1:5" ht="31.5" x14ac:dyDescent="0.3">
      <c r="A108" s="23">
        <v>51</v>
      </c>
      <c r="B108" s="24" t="s">
        <v>85</v>
      </c>
      <c r="C108" s="25" t="s">
        <v>71</v>
      </c>
      <c r="D108" s="41">
        <v>303689</v>
      </c>
      <c r="E108" s="13">
        <f t="shared" si="1"/>
        <v>340131.68000000005</v>
      </c>
    </row>
    <row r="109" spans="1:5" x14ac:dyDescent="0.3">
      <c r="A109" s="23"/>
      <c r="B109" s="26" t="s">
        <v>79</v>
      </c>
      <c r="C109" s="25" t="s">
        <v>71</v>
      </c>
      <c r="D109" s="41">
        <v>82062</v>
      </c>
      <c r="E109" s="13">
        <f t="shared" si="1"/>
        <v>91909.440000000002</v>
      </c>
    </row>
    <row r="110" spans="1:5" ht="31.5" x14ac:dyDescent="0.3">
      <c r="A110" s="23">
        <v>52</v>
      </c>
      <c r="B110" s="24" t="s">
        <v>86</v>
      </c>
      <c r="C110" s="25" t="s">
        <v>71</v>
      </c>
      <c r="D110" s="41">
        <v>207990</v>
      </c>
      <c r="E110" s="13">
        <f t="shared" si="1"/>
        <v>232948.80000000002</v>
      </c>
    </row>
    <row r="111" spans="1:5" x14ac:dyDescent="0.3">
      <c r="A111" s="23"/>
      <c r="B111" s="26" t="s">
        <v>79</v>
      </c>
      <c r="C111" s="25" t="s">
        <v>71</v>
      </c>
      <c r="D111" s="41">
        <v>43302</v>
      </c>
      <c r="E111" s="13">
        <f t="shared" si="1"/>
        <v>48498.240000000005</v>
      </c>
    </row>
    <row r="112" spans="1:5" ht="16.5" customHeight="1" x14ac:dyDescent="0.3">
      <c r="A112" s="23">
        <v>53</v>
      </c>
      <c r="B112" s="24" t="s">
        <v>87</v>
      </c>
      <c r="C112" s="25" t="s">
        <v>71</v>
      </c>
      <c r="D112" s="41">
        <v>372479</v>
      </c>
      <c r="E112" s="13">
        <f t="shared" si="1"/>
        <v>417176.48000000004</v>
      </c>
    </row>
    <row r="113" spans="1:5" x14ac:dyDescent="0.3">
      <c r="A113" s="23"/>
      <c r="B113" s="26" t="s">
        <v>79</v>
      </c>
      <c r="C113" s="25" t="s">
        <v>71</v>
      </c>
      <c r="D113" s="41">
        <v>132763</v>
      </c>
      <c r="E113" s="13">
        <f t="shared" si="1"/>
        <v>148694.56000000003</v>
      </c>
    </row>
    <row r="114" spans="1:5" x14ac:dyDescent="0.3">
      <c r="A114" s="23">
        <v>54</v>
      </c>
      <c r="B114" s="24" t="s">
        <v>88</v>
      </c>
      <c r="C114" s="25" t="s">
        <v>61</v>
      </c>
      <c r="D114" s="41">
        <v>150300</v>
      </c>
      <c r="E114" s="13">
        <f t="shared" si="1"/>
        <v>168336.00000000003</v>
      </c>
    </row>
    <row r="115" spans="1:5" x14ac:dyDescent="0.3">
      <c r="A115" s="23"/>
      <c r="B115" s="26" t="s">
        <v>79</v>
      </c>
      <c r="C115" s="25" t="s">
        <v>61</v>
      </c>
      <c r="D115" s="41">
        <v>5608</v>
      </c>
      <c r="E115" s="13">
        <f t="shared" si="1"/>
        <v>6280.9600000000009</v>
      </c>
    </row>
    <row r="116" spans="1:5" x14ac:dyDescent="0.3">
      <c r="A116" s="23">
        <v>55</v>
      </c>
      <c r="B116" s="24" t="s">
        <v>89</v>
      </c>
      <c r="C116" s="25" t="s">
        <v>61</v>
      </c>
      <c r="D116" s="41">
        <v>7720</v>
      </c>
      <c r="E116" s="13">
        <f t="shared" si="1"/>
        <v>8646.4000000000015</v>
      </c>
    </row>
    <row r="117" spans="1:5" x14ac:dyDescent="0.3">
      <c r="A117" s="23"/>
      <c r="B117" s="26" t="s">
        <v>79</v>
      </c>
      <c r="C117" s="25" t="s">
        <v>61</v>
      </c>
      <c r="D117" s="41">
        <v>4991</v>
      </c>
      <c r="E117" s="13">
        <f t="shared" si="1"/>
        <v>5589.920000000001</v>
      </c>
    </row>
    <row r="118" spans="1:5" x14ac:dyDescent="0.3">
      <c r="A118" s="23">
        <v>56</v>
      </c>
      <c r="B118" s="24" t="s">
        <v>90</v>
      </c>
      <c r="C118" s="25" t="s">
        <v>61</v>
      </c>
      <c r="D118" s="41">
        <v>82822</v>
      </c>
      <c r="E118" s="13">
        <f t="shared" si="1"/>
        <v>92760.640000000014</v>
      </c>
    </row>
    <row r="119" spans="1:5" x14ac:dyDescent="0.3">
      <c r="A119" s="23"/>
      <c r="B119" s="26" t="s">
        <v>79</v>
      </c>
      <c r="C119" s="25" t="s">
        <v>61</v>
      </c>
      <c r="D119" s="41">
        <v>3821</v>
      </c>
      <c r="E119" s="13">
        <f t="shared" si="1"/>
        <v>4279.5200000000004</v>
      </c>
    </row>
    <row r="120" spans="1:5" x14ac:dyDescent="0.3">
      <c r="A120" s="23">
        <v>57</v>
      </c>
      <c r="B120" s="24" t="s">
        <v>91</v>
      </c>
      <c r="C120" s="25" t="s">
        <v>61</v>
      </c>
      <c r="D120" s="41">
        <v>86898</v>
      </c>
      <c r="E120" s="13">
        <f t="shared" si="1"/>
        <v>97325.760000000009</v>
      </c>
    </row>
    <row r="121" spans="1:5" x14ac:dyDescent="0.3">
      <c r="A121" s="23"/>
      <c r="B121" s="26" t="s">
        <v>79</v>
      </c>
      <c r="C121" s="25" t="s">
        <v>61</v>
      </c>
      <c r="D121" s="41">
        <v>37044</v>
      </c>
      <c r="E121" s="13">
        <f t="shared" si="1"/>
        <v>41489.280000000006</v>
      </c>
    </row>
    <row r="122" spans="1:5" ht="31.5" x14ac:dyDescent="0.3">
      <c r="A122" s="23">
        <v>58</v>
      </c>
      <c r="B122" s="24" t="s">
        <v>92</v>
      </c>
      <c r="C122" s="25" t="s">
        <v>61</v>
      </c>
      <c r="D122" s="41">
        <v>98696</v>
      </c>
      <c r="E122" s="13">
        <f t="shared" si="1"/>
        <v>110539.52</v>
      </c>
    </row>
    <row r="123" spans="1:5" x14ac:dyDescent="0.3">
      <c r="A123" s="23"/>
      <c r="B123" s="26" t="s">
        <v>79</v>
      </c>
      <c r="C123" s="25" t="s">
        <v>61</v>
      </c>
      <c r="D123" s="41">
        <v>64248</v>
      </c>
      <c r="E123" s="13">
        <f t="shared" si="1"/>
        <v>71957.760000000009</v>
      </c>
    </row>
    <row r="124" spans="1:5" x14ac:dyDescent="0.3">
      <c r="A124" s="23">
        <v>59</v>
      </c>
      <c r="B124" s="24" t="s">
        <v>93</v>
      </c>
      <c r="C124" s="25" t="s">
        <v>71</v>
      </c>
      <c r="D124" s="41">
        <v>44325</v>
      </c>
      <c r="E124" s="13">
        <f t="shared" si="1"/>
        <v>49644.000000000007</v>
      </c>
    </row>
    <row r="125" spans="1:5" x14ac:dyDescent="0.3">
      <c r="A125" s="23"/>
      <c r="B125" s="26" t="s">
        <v>79</v>
      </c>
      <c r="C125" s="25" t="s">
        <v>71</v>
      </c>
      <c r="D125" s="41">
        <v>20484</v>
      </c>
      <c r="E125" s="13">
        <f t="shared" si="1"/>
        <v>22942.080000000002</v>
      </c>
    </row>
    <row r="126" spans="1:5" x14ac:dyDescent="0.3">
      <c r="A126" s="23">
        <v>60</v>
      </c>
      <c r="B126" s="24" t="s">
        <v>94</v>
      </c>
      <c r="C126" s="25" t="s">
        <v>71</v>
      </c>
      <c r="D126" s="41">
        <v>59587</v>
      </c>
      <c r="E126" s="13">
        <f t="shared" si="1"/>
        <v>66737.440000000002</v>
      </c>
    </row>
    <row r="127" spans="1:5" x14ac:dyDescent="0.3">
      <c r="A127" s="23"/>
      <c r="B127" s="26" t="s">
        <v>79</v>
      </c>
      <c r="C127" s="25" t="s">
        <v>71</v>
      </c>
      <c r="D127" s="41">
        <v>28003</v>
      </c>
      <c r="E127" s="13">
        <f t="shared" si="1"/>
        <v>31363.360000000004</v>
      </c>
    </row>
    <row r="128" spans="1:5" x14ac:dyDescent="0.3">
      <c r="A128" s="23">
        <v>61</v>
      </c>
      <c r="B128" s="24" t="s">
        <v>95</v>
      </c>
      <c r="C128" s="25" t="s">
        <v>61</v>
      </c>
      <c r="D128" s="41">
        <v>115659</v>
      </c>
      <c r="E128" s="13">
        <f t="shared" si="1"/>
        <v>129538.08000000002</v>
      </c>
    </row>
    <row r="129" spans="1:5" x14ac:dyDescent="0.3">
      <c r="A129" s="23"/>
      <c r="B129" s="26" t="s">
        <v>79</v>
      </c>
      <c r="C129" s="25" t="s">
        <v>61</v>
      </c>
      <c r="D129" s="41">
        <v>39559</v>
      </c>
      <c r="E129" s="13">
        <f t="shared" si="1"/>
        <v>44306.080000000002</v>
      </c>
    </row>
    <row r="130" spans="1:5" x14ac:dyDescent="0.3">
      <c r="A130" s="23">
        <v>62</v>
      </c>
      <c r="B130" s="24" t="s">
        <v>96</v>
      </c>
      <c r="C130" s="25" t="s">
        <v>61</v>
      </c>
      <c r="D130" s="41">
        <v>85907</v>
      </c>
      <c r="E130" s="13">
        <f t="shared" si="1"/>
        <v>96215.840000000011</v>
      </c>
    </row>
    <row r="131" spans="1:5" x14ac:dyDescent="0.3">
      <c r="A131" s="23"/>
      <c r="B131" s="26" t="s">
        <v>79</v>
      </c>
      <c r="C131" s="25" t="s">
        <v>61</v>
      </c>
      <c r="D131" s="41">
        <v>11503</v>
      </c>
      <c r="E131" s="13">
        <f t="shared" si="1"/>
        <v>12883.36</v>
      </c>
    </row>
    <row r="132" spans="1:5" x14ac:dyDescent="0.3">
      <c r="A132" s="23">
        <v>63</v>
      </c>
      <c r="B132" s="24" t="s">
        <v>97</v>
      </c>
      <c r="C132" s="25" t="s">
        <v>61</v>
      </c>
      <c r="D132" s="41">
        <v>172764</v>
      </c>
      <c r="E132" s="13">
        <f t="shared" ref="E132:E161" si="2">D132*1.12</f>
        <v>193495.68000000002</v>
      </c>
    </row>
    <row r="133" spans="1:5" x14ac:dyDescent="0.3">
      <c r="A133" s="23"/>
      <c r="B133" s="26" t="s">
        <v>79</v>
      </c>
      <c r="C133" s="25" t="s">
        <v>61</v>
      </c>
      <c r="D133" s="41">
        <v>83995</v>
      </c>
      <c r="E133" s="13">
        <f t="shared" si="2"/>
        <v>94074.400000000009</v>
      </c>
    </row>
    <row r="134" spans="1:5" x14ac:dyDescent="0.3">
      <c r="A134" s="23">
        <v>64</v>
      </c>
      <c r="B134" s="24" t="s">
        <v>98</v>
      </c>
      <c r="C134" s="25" t="s">
        <v>61</v>
      </c>
      <c r="D134" s="41">
        <v>79631</v>
      </c>
      <c r="E134" s="13">
        <f t="shared" si="2"/>
        <v>89186.720000000016</v>
      </c>
    </row>
    <row r="135" spans="1:5" x14ac:dyDescent="0.3">
      <c r="A135" s="23"/>
      <c r="B135" s="26" t="s">
        <v>79</v>
      </c>
      <c r="C135" s="25" t="s">
        <v>61</v>
      </c>
      <c r="D135" s="41">
        <v>10783</v>
      </c>
      <c r="E135" s="13">
        <f t="shared" si="2"/>
        <v>12076.960000000001</v>
      </c>
    </row>
    <row r="136" spans="1:5" x14ac:dyDescent="0.3">
      <c r="A136" s="23">
        <v>65</v>
      </c>
      <c r="B136" s="24" t="s">
        <v>99</v>
      </c>
      <c r="C136" s="25" t="s">
        <v>61</v>
      </c>
      <c r="D136" s="41">
        <v>117631</v>
      </c>
      <c r="E136" s="13">
        <f t="shared" si="2"/>
        <v>131746.72</v>
      </c>
    </row>
    <row r="137" spans="1:5" x14ac:dyDescent="0.3">
      <c r="A137" s="23"/>
      <c r="B137" s="26" t="s">
        <v>79</v>
      </c>
      <c r="C137" s="25" t="s">
        <v>61</v>
      </c>
      <c r="D137" s="41">
        <v>60387</v>
      </c>
      <c r="E137" s="13">
        <f t="shared" si="2"/>
        <v>67633.440000000002</v>
      </c>
    </row>
    <row r="138" spans="1:5" x14ac:dyDescent="0.3">
      <c r="A138" s="23">
        <v>66</v>
      </c>
      <c r="B138" s="24" t="s">
        <v>100</v>
      </c>
      <c r="C138" s="25" t="s">
        <v>61</v>
      </c>
      <c r="D138" s="41">
        <v>42586</v>
      </c>
      <c r="E138" s="13">
        <f t="shared" si="2"/>
        <v>47696.320000000007</v>
      </c>
    </row>
    <row r="139" spans="1:5" x14ac:dyDescent="0.3">
      <c r="A139" s="23"/>
      <c r="B139" s="26" t="s">
        <v>79</v>
      </c>
      <c r="C139" s="25" t="s">
        <v>61</v>
      </c>
      <c r="D139" s="41">
        <v>23309</v>
      </c>
      <c r="E139" s="13">
        <f t="shared" si="2"/>
        <v>26106.080000000002</v>
      </c>
    </row>
    <row r="140" spans="1:5" ht="31.5" x14ac:dyDescent="0.3">
      <c r="A140" s="23">
        <v>67</v>
      </c>
      <c r="B140" s="24" t="s">
        <v>101</v>
      </c>
      <c r="C140" s="25" t="s">
        <v>61</v>
      </c>
      <c r="D140" s="41">
        <v>163349</v>
      </c>
      <c r="E140" s="13">
        <f t="shared" si="2"/>
        <v>182950.88</v>
      </c>
    </row>
    <row r="141" spans="1:5" x14ac:dyDescent="0.3">
      <c r="A141" s="23"/>
      <c r="B141" s="26" t="s">
        <v>79</v>
      </c>
      <c r="C141" s="25" t="s">
        <v>61</v>
      </c>
      <c r="D141" s="41">
        <v>94381</v>
      </c>
      <c r="E141" s="13">
        <f t="shared" si="2"/>
        <v>105706.72000000002</v>
      </c>
    </row>
    <row r="142" spans="1:5" x14ac:dyDescent="0.3">
      <c r="A142" s="23">
        <v>68</v>
      </c>
      <c r="B142" s="24" t="s">
        <v>102</v>
      </c>
      <c r="C142" s="25" t="s">
        <v>61</v>
      </c>
      <c r="D142" s="41">
        <v>50788</v>
      </c>
      <c r="E142" s="13">
        <f t="shared" si="2"/>
        <v>56882.560000000005</v>
      </c>
    </row>
    <row r="143" spans="1:5" x14ac:dyDescent="0.3">
      <c r="A143" s="23"/>
      <c r="B143" s="26" t="s">
        <v>79</v>
      </c>
      <c r="C143" s="25" t="s">
        <v>61</v>
      </c>
      <c r="D143" s="41">
        <v>21368</v>
      </c>
      <c r="E143" s="13">
        <f t="shared" si="2"/>
        <v>23932.160000000003</v>
      </c>
    </row>
    <row r="144" spans="1:5" x14ac:dyDescent="0.3">
      <c r="A144" s="23">
        <v>69</v>
      </c>
      <c r="B144" s="24" t="s">
        <v>103</v>
      </c>
      <c r="C144" s="25" t="s">
        <v>61</v>
      </c>
      <c r="D144" s="41">
        <v>235709</v>
      </c>
      <c r="E144" s="13">
        <f t="shared" si="2"/>
        <v>263994.08</v>
      </c>
    </row>
    <row r="145" spans="1:5" x14ac:dyDescent="0.3">
      <c r="A145" s="23"/>
      <c r="B145" s="26" t="s">
        <v>79</v>
      </c>
      <c r="C145" s="25" t="s">
        <v>61</v>
      </c>
      <c r="D145" s="41">
        <v>34190</v>
      </c>
      <c r="E145" s="13">
        <f t="shared" si="2"/>
        <v>38292.800000000003</v>
      </c>
    </row>
    <row r="146" spans="1:5" x14ac:dyDescent="0.3">
      <c r="A146" s="23">
        <v>70</v>
      </c>
      <c r="B146" s="24" t="s">
        <v>104</v>
      </c>
      <c r="C146" s="25" t="s">
        <v>61</v>
      </c>
      <c r="D146" s="41">
        <v>100473</v>
      </c>
      <c r="E146" s="13">
        <f t="shared" si="2"/>
        <v>112529.76000000001</v>
      </c>
    </row>
    <row r="147" spans="1:5" x14ac:dyDescent="0.3">
      <c r="A147" s="27"/>
      <c r="B147" s="26" t="s">
        <v>79</v>
      </c>
      <c r="C147" s="25" t="s">
        <v>61</v>
      </c>
      <c r="D147" s="41">
        <v>20744</v>
      </c>
      <c r="E147" s="13">
        <f t="shared" si="2"/>
        <v>23233.280000000002</v>
      </c>
    </row>
    <row r="148" spans="1:5" x14ac:dyDescent="0.3">
      <c r="A148" s="28"/>
      <c r="B148" s="99" t="s">
        <v>105</v>
      </c>
      <c r="C148" s="100"/>
      <c r="D148" s="100"/>
      <c r="E148" s="101"/>
    </row>
    <row r="149" spans="1:5" ht="31.5" x14ac:dyDescent="0.3">
      <c r="A149" s="29">
        <v>71</v>
      </c>
      <c r="B149" s="30" t="s">
        <v>106</v>
      </c>
      <c r="C149" s="25" t="s">
        <v>57</v>
      </c>
      <c r="D149" s="41">
        <v>62009</v>
      </c>
      <c r="E149" s="13">
        <f t="shared" si="2"/>
        <v>69450.080000000002</v>
      </c>
    </row>
    <row r="150" spans="1:5" x14ac:dyDescent="0.3">
      <c r="A150" s="27"/>
      <c r="B150" s="26" t="s">
        <v>79</v>
      </c>
      <c r="C150" s="25" t="s">
        <v>57</v>
      </c>
      <c r="D150" s="41">
        <v>62009</v>
      </c>
      <c r="E150" s="13">
        <f t="shared" si="2"/>
        <v>69450.080000000002</v>
      </c>
    </row>
    <row r="151" spans="1:5" ht="31.5" x14ac:dyDescent="0.3">
      <c r="A151" s="29">
        <v>72</v>
      </c>
      <c r="B151" s="30" t="s">
        <v>107</v>
      </c>
      <c r="C151" s="25" t="s">
        <v>57</v>
      </c>
      <c r="D151" s="41">
        <v>132400</v>
      </c>
      <c r="E151" s="13">
        <f t="shared" si="2"/>
        <v>148288</v>
      </c>
    </row>
    <row r="152" spans="1:5" x14ac:dyDescent="0.3">
      <c r="A152" s="27"/>
      <c r="B152" s="26" t="s">
        <v>79</v>
      </c>
      <c r="C152" s="25" t="s">
        <v>57</v>
      </c>
      <c r="D152" s="41">
        <v>97436</v>
      </c>
      <c r="E152" s="13">
        <f t="shared" si="2"/>
        <v>109128.32000000001</v>
      </c>
    </row>
    <row r="153" spans="1:5" x14ac:dyDescent="0.3">
      <c r="A153" s="39"/>
      <c r="B153" s="99" t="s">
        <v>108</v>
      </c>
      <c r="C153" s="100"/>
      <c r="D153" s="100"/>
      <c r="E153" s="101"/>
    </row>
    <row r="154" spans="1:5" x14ac:dyDescent="0.3">
      <c r="A154" s="29">
        <v>73</v>
      </c>
      <c r="B154" s="31" t="s">
        <v>109</v>
      </c>
      <c r="C154" s="25" t="s">
        <v>57</v>
      </c>
      <c r="D154" s="41">
        <v>140864</v>
      </c>
      <c r="E154" s="13">
        <f t="shared" si="2"/>
        <v>157767.68000000002</v>
      </c>
    </row>
    <row r="155" spans="1:5" x14ac:dyDescent="0.3">
      <c r="A155" s="29"/>
      <c r="B155" s="32" t="s">
        <v>110</v>
      </c>
      <c r="C155" s="25" t="s">
        <v>57</v>
      </c>
      <c r="D155" s="41">
        <v>70497</v>
      </c>
      <c r="E155" s="13">
        <f t="shared" si="2"/>
        <v>78956.640000000014</v>
      </c>
    </row>
    <row r="156" spans="1:5" x14ac:dyDescent="0.3">
      <c r="A156" s="29">
        <v>74</v>
      </c>
      <c r="B156" s="31" t="s">
        <v>111</v>
      </c>
      <c r="C156" s="25" t="s">
        <v>57</v>
      </c>
      <c r="D156" s="41">
        <v>343850</v>
      </c>
      <c r="E156" s="13">
        <f t="shared" si="2"/>
        <v>385112.00000000006</v>
      </c>
    </row>
    <row r="157" spans="1:5" x14ac:dyDescent="0.3">
      <c r="A157" s="29"/>
      <c r="B157" s="32" t="s">
        <v>110</v>
      </c>
      <c r="C157" s="25" t="s">
        <v>57</v>
      </c>
      <c r="D157" s="41">
        <v>172283</v>
      </c>
      <c r="E157" s="13">
        <f t="shared" si="2"/>
        <v>192956.96000000002</v>
      </c>
    </row>
    <row r="158" spans="1:5" x14ac:dyDescent="0.3">
      <c r="A158" s="29">
        <v>75</v>
      </c>
      <c r="B158" s="31" t="s">
        <v>112</v>
      </c>
      <c r="C158" s="25" t="s">
        <v>57</v>
      </c>
      <c r="D158" s="41">
        <v>515789</v>
      </c>
      <c r="E158" s="13">
        <f t="shared" si="2"/>
        <v>577683.68000000005</v>
      </c>
    </row>
    <row r="159" spans="1:5" x14ac:dyDescent="0.3">
      <c r="A159" s="29"/>
      <c r="B159" s="32" t="s">
        <v>110</v>
      </c>
      <c r="C159" s="25" t="s">
        <v>57</v>
      </c>
      <c r="D159" s="41">
        <v>257807</v>
      </c>
      <c r="E159" s="13">
        <f t="shared" si="2"/>
        <v>288743.84000000003</v>
      </c>
    </row>
    <row r="160" spans="1:5" x14ac:dyDescent="0.3">
      <c r="A160" s="29"/>
      <c r="B160" s="99" t="s">
        <v>113</v>
      </c>
      <c r="C160" s="100"/>
      <c r="D160" s="100"/>
      <c r="E160" s="101"/>
    </row>
    <row r="161" spans="1:5" ht="37.5" customHeight="1" x14ac:dyDescent="0.3">
      <c r="A161" s="29">
        <v>76</v>
      </c>
      <c r="B161" s="30" t="s">
        <v>114</v>
      </c>
      <c r="C161" s="25" t="s">
        <v>57</v>
      </c>
      <c r="D161" s="41">
        <v>62009</v>
      </c>
      <c r="E161" s="13">
        <f t="shared" si="2"/>
        <v>69450.080000000002</v>
      </c>
    </row>
    <row r="162" spans="1:5" ht="39" customHeight="1" x14ac:dyDescent="0.3">
      <c r="A162" s="4"/>
      <c r="B162" s="102" t="s">
        <v>147</v>
      </c>
      <c r="C162" s="103"/>
      <c r="D162" s="103"/>
      <c r="E162" s="104"/>
    </row>
    <row r="163" spans="1:5" ht="29.25" customHeight="1" x14ac:dyDescent="0.3">
      <c r="A163" s="9"/>
      <c r="B163" s="90" t="s">
        <v>6</v>
      </c>
      <c r="C163" s="105"/>
      <c r="D163" s="105"/>
      <c r="E163" s="106"/>
    </row>
    <row r="164" spans="1:5" ht="16.5" customHeight="1" x14ac:dyDescent="0.3">
      <c r="A164" s="10" t="s">
        <v>148</v>
      </c>
      <c r="B164" s="11" t="s">
        <v>8</v>
      </c>
      <c r="C164" s="12" t="s">
        <v>9</v>
      </c>
      <c r="D164" s="41">
        <f>117787*2</f>
        <v>235574</v>
      </c>
      <c r="E164" s="13">
        <f>D164*1.12</f>
        <v>263842.88</v>
      </c>
    </row>
    <row r="165" spans="1:5" x14ac:dyDescent="0.3">
      <c r="A165" s="10" t="s">
        <v>149</v>
      </c>
      <c r="B165" s="11" t="s">
        <v>11</v>
      </c>
      <c r="C165" s="14" t="s">
        <v>12</v>
      </c>
      <c r="D165" s="41">
        <f>77409*2</f>
        <v>154818</v>
      </c>
      <c r="E165" s="13">
        <f t="shared" ref="E165:E218" si="3">D165*1.12</f>
        <v>173396.16</v>
      </c>
    </row>
    <row r="166" spans="1:5" x14ac:dyDescent="0.3">
      <c r="A166" s="10" t="s">
        <v>150</v>
      </c>
      <c r="B166" s="11" t="s">
        <v>14</v>
      </c>
      <c r="C166" s="14" t="s">
        <v>15</v>
      </c>
      <c r="D166" s="41">
        <f>2869*2</f>
        <v>5738</v>
      </c>
      <c r="E166" s="13">
        <f t="shared" si="3"/>
        <v>6426.56</v>
      </c>
    </row>
    <row r="167" spans="1:5" ht="16.5" customHeight="1" x14ac:dyDescent="0.3">
      <c r="A167" s="10" t="s">
        <v>151</v>
      </c>
      <c r="B167" s="11" t="s">
        <v>17</v>
      </c>
      <c r="C167" s="12" t="s">
        <v>9</v>
      </c>
      <c r="D167" s="41">
        <f>117787*2</f>
        <v>235574</v>
      </c>
      <c r="E167" s="13">
        <f t="shared" si="3"/>
        <v>263842.88</v>
      </c>
    </row>
    <row r="168" spans="1:5" x14ac:dyDescent="0.3">
      <c r="A168" s="10" t="s">
        <v>152</v>
      </c>
      <c r="B168" s="11" t="s">
        <v>19</v>
      </c>
      <c r="C168" s="14" t="s">
        <v>12</v>
      </c>
      <c r="D168" s="41">
        <f>77409*2</f>
        <v>154818</v>
      </c>
      <c r="E168" s="13">
        <f t="shared" si="3"/>
        <v>173396.16</v>
      </c>
    </row>
    <row r="169" spans="1:5" ht="16.5" customHeight="1" x14ac:dyDescent="0.3">
      <c r="A169" s="10" t="s">
        <v>153</v>
      </c>
      <c r="B169" s="11" t="s">
        <v>21</v>
      </c>
      <c r="C169" s="12" t="s">
        <v>9</v>
      </c>
      <c r="D169" s="41">
        <f>95478*2</f>
        <v>190956</v>
      </c>
      <c r="E169" s="13">
        <f t="shared" si="3"/>
        <v>213870.72000000003</v>
      </c>
    </row>
    <row r="170" spans="1:5" x14ac:dyDescent="0.3">
      <c r="A170" s="10" t="s">
        <v>154</v>
      </c>
      <c r="B170" s="11" t="s">
        <v>11</v>
      </c>
      <c r="C170" s="14" t="s">
        <v>12</v>
      </c>
      <c r="D170" s="41">
        <f>58519*2</f>
        <v>117038</v>
      </c>
      <c r="E170" s="13">
        <f t="shared" si="3"/>
        <v>131082.56000000003</v>
      </c>
    </row>
    <row r="171" spans="1:5" x14ac:dyDescent="0.3">
      <c r="A171" s="10" t="s">
        <v>155</v>
      </c>
      <c r="B171" s="11" t="s">
        <v>14</v>
      </c>
      <c r="C171" s="14" t="s">
        <v>15</v>
      </c>
      <c r="D171" s="41">
        <f>1734*2</f>
        <v>3468</v>
      </c>
      <c r="E171" s="13">
        <f t="shared" si="3"/>
        <v>3884.1600000000003</v>
      </c>
    </row>
    <row r="172" spans="1:5" ht="16.5" customHeight="1" x14ac:dyDescent="0.3">
      <c r="A172" s="10" t="s">
        <v>156</v>
      </c>
      <c r="B172" s="11" t="s">
        <v>25</v>
      </c>
      <c r="C172" s="12" t="s">
        <v>9</v>
      </c>
      <c r="D172" s="41">
        <f>95478*2</f>
        <v>190956</v>
      </c>
      <c r="E172" s="13">
        <f t="shared" si="3"/>
        <v>213870.72000000003</v>
      </c>
    </row>
    <row r="173" spans="1:5" x14ac:dyDescent="0.3">
      <c r="A173" s="10" t="s">
        <v>157</v>
      </c>
      <c r="B173" s="11" t="s">
        <v>19</v>
      </c>
      <c r="C173" s="14" t="s">
        <v>12</v>
      </c>
      <c r="D173" s="41">
        <f>58519*2</f>
        <v>117038</v>
      </c>
      <c r="E173" s="13">
        <f t="shared" si="3"/>
        <v>131082.56000000003</v>
      </c>
    </row>
    <row r="174" spans="1:5" ht="16.5" customHeight="1" x14ac:dyDescent="0.3">
      <c r="A174" s="10" t="s">
        <v>158</v>
      </c>
      <c r="B174" s="11" t="s">
        <v>28</v>
      </c>
      <c r="C174" s="12" t="s">
        <v>9</v>
      </c>
      <c r="D174" s="41">
        <f>99700*2</f>
        <v>199400</v>
      </c>
      <c r="E174" s="13">
        <f t="shared" si="3"/>
        <v>223328.00000000003</v>
      </c>
    </row>
    <row r="175" spans="1:5" x14ac:dyDescent="0.3">
      <c r="A175" s="10" t="s">
        <v>159</v>
      </c>
      <c r="B175" s="11" t="s">
        <v>11</v>
      </c>
      <c r="C175" s="14" t="s">
        <v>12</v>
      </c>
      <c r="D175" s="41">
        <f>60760*2</f>
        <v>121520</v>
      </c>
      <c r="E175" s="13">
        <f t="shared" si="3"/>
        <v>136102.40000000002</v>
      </c>
    </row>
    <row r="176" spans="1:5" x14ac:dyDescent="0.3">
      <c r="A176" s="10" t="s">
        <v>160</v>
      </c>
      <c r="B176" s="11" t="s">
        <v>14</v>
      </c>
      <c r="C176" s="14" t="s">
        <v>15</v>
      </c>
      <c r="D176" s="41">
        <f>2869*2</f>
        <v>5738</v>
      </c>
      <c r="E176" s="13">
        <f t="shared" si="3"/>
        <v>6426.56</v>
      </c>
    </row>
    <row r="177" spans="1:5" ht="33" x14ac:dyDescent="0.3">
      <c r="A177" s="10" t="s">
        <v>161</v>
      </c>
      <c r="B177" s="11" t="s">
        <v>32</v>
      </c>
      <c r="C177" s="12" t="s">
        <v>9</v>
      </c>
      <c r="D177" s="41">
        <f>99700*2</f>
        <v>199400</v>
      </c>
      <c r="E177" s="13">
        <f t="shared" si="3"/>
        <v>223328.00000000003</v>
      </c>
    </row>
    <row r="178" spans="1:5" x14ac:dyDescent="0.3">
      <c r="A178" s="10" t="s">
        <v>162</v>
      </c>
      <c r="B178" s="11" t="s">
        <v>19</v>
      </c>
      <c r="C178" s="14" t="s">
        <v>12</v>
      </c>
      <c r="D178" s="41">
        <f>60760*2</f>
        <v>121520</v>
      </c>
      <c r="E178" s="13">
        <f t="shared" si="3"/>
        <v>136102.40000000002</v>
      </c>
    </row>
    <row r="179" spans="1:5" ht="16.5" customHeight="1" x14ac:dyDescent="0.3">
      <c r="A179" s="10" t="s">
        <v>163</v>
      </c>
      <c r="B179" s="11" t="s">
        <v>35</v>
      </c>
      <c r="C179" s="12" t="s">
        <v>9</v>
      </c>
      <c r="D179" s="41">
        <f>99700*2</f>
        <v>199400</v>
      </c>
      <c r="E179" s="13">
        <f t="shared" si="3"/>
        <v>223328.00000000003</v>
      </c>
    </row>
    <row r="180" spans="1:5" x14ac:dyDescent="0.3">
      <c r="A180" s="10" t="s">
        <v>164</v>
      </c>
      <c r="B180" s="11" t="s">
        <v>11</v>
      </c>
      <c r="C180" s="14" t="s">
        <v>12</v>
      </c>
      <c r="D180" s="41">
        <f>60760*2</f>
        <v>121520</v>
      </c>
      <c r="E180" s="13">
        <f t="shared" si="3"/>
        <v>136102.40000000002</v>
      </c>
    </row>
    <row r="181" spans="1:5" x14ac:dyDescent="0.3">
      <c r="A181" s="10" t="s">
        <v>165</v>
      </c>
      <c r="B181" s="11" t="s">
        <v>14</v>
      </c>
      <c r="C181" s="14" t="s">
        <v>15</v>
      </c>
      <c r="D181" s="41">
        <f>1734*2</f>
        <v>3468</v>
      </c>
      <c r="E181" s="13">
        <f t="shared" si="3"/>
        <v>3884.1600000000003</v>
      </c>
    </row>
    <row r="182" spans="1:5" ht="33" x14ac:dyDescent="0.3">
      <c r="A182" s="10" t="s">
        <v>166</v>
      </c>
      <c r="B182" s="11" t="s">
        <v>39</v>
      </c>
      <c r="C182" s="12" t="s">
        <v>9</v>
      </c>
      <c r="D182" s="41">
        <f>99700*2</f>
        <v>199400</v>
      </c>
      <c r="E182" s="13">
        <f t="shared" si="3"/>
        <v>223328.00000000003</v>
      </c>
    </row>
    <row r="183" spans="1:5" x14ac:dyDescent="0.3">
      <c r="A183" s="10" t="s">
        <v>167</v>
      </c>
      <c r="B183" s="11" t="s">
        <v>19</v>
      </c>
      <c r="C183" s="14" t="s">
        <v>12</v>
      </c>
      <c r="D183" s="41">
        <f>60760*2</f>
        <v>121520</v>
      </c>
      <c r="E183" s="13">
        <f t="shared" si="3"/>
        <v>136102.40000000002</v>
      </c>
    </row>
    <row r="184" spans="1:5" ht="33" x14ac:dyDescent="0.3">
      <c r="A184" s="10" t="s">
        <v>168</v>
      </c>
      <c r="B184" s="11" t="s">
        <v>42</v>
      </c>
      <c r="C184" s="12" t="s">
        <v>9</v>
      </c>
      <c r="D184" s="41">
        <f>89878*2</f>
        <v>179756</v>
      </c>
      <c r="E184" s="13">
        <f t="shared" si="3"/>
        <v>201326.72000000003</v>
      </c>
    </row>
    <row r="185" spans="1:5" x14ac:dyDescent="0.3">
      <c r="A185" s="10" t="s">
        <v>169</v>
      </c>
      <c r="B185" s="11" t="s">
        <v>11</v>
      </c>
      <c r="C185" s="14" t="s">
        <v>12</v>
      </c>
      <c r="D185" s="41">
        <f>63023*2</f>
        <v>126046</v>
      </c>
      <c r="E185" s="13">
        <f t="shared" si="3"/>
        <v>141171.52000000002</v>
      </c>
    </row>
    <row r="186" spans="1:5" ht="33" x14ac:dyDescent="0.3">
      <c r="A186" s="10" t="s">
        <v>170</v>
      </c>
      <c r="B186" s="11" t="s">
        <v>45</v>
      </c>
      <c r="C186" s="12" t="s">
        <v>9</v>
      </c>
      <c r="D186" s="41">
        <f>89878*2</f>
        <v>179756</v>
      </c>
      <c r="E186" s="13">
        <f t="shared" si="3"/>
        <v>201326.72000000003</v>
      </c>
    </row>
    <row r="187" spans="1:5" x14ac:dyDescent="0.3">
      <c r="A187" s="10" t="s">
        <v>171</v>
      </c>
      <c r="B187" s="11" t="s">
        <v>19</v>
      </c>
      <c r="C187" s="14" t="s">
        <v>12</v>
      </c>
      <c r="D187" s="41">
        <f>63023*2</f>
        <v>126046</v>
      </c>
      <c r="E187" s="13">
        <f t="shared" si="3"/>
        <v>141171.52000000002</v>
      </c>
    </row>
    <row r="188" spans="1:5" x14ac:dyDescent="0.3">
      <c r="A188" s="10" t="s">
        <v>172</v>
      </c>
      <c r="B188" s="11" t="s">
        <v>48</v>
      </c>
      <c r="C188" s="14" t="s">
        <v>49</v>
      </c>
      <c r="D188" s="41">
        <f>63007*2</f>
        <v>126014</v>
      </c>
      <c r="E188" s="13">
        <f t="shared" si="3"/>
        <v>141135.68000000002</v>
      </c>
    </row>
    <row r="189" spans="1:5" ht="16.5" customHeight="1" x14ac:dyDescent="0.3">
      <c r="A189" s="10" t="s">
        <v>173</v>
      </c>
      <c r="B189" s="16" t="s">
        <v>51</v>
      </c>
      <c r="C189" s="12" t="s">
        <v>9</v>
      </c>
      <c r="D189" s="41">
        <f>18051*2</f>
        <v>36102</v>
      </c>
      <c r="E189" s="13">
        <f t="shared" si="3"/>
        <v>40434.240000000005</v>
      </c>
    </row>
    <row r="190" spans="1:5" ht="16.5" customHeight="1" x14ac:dyDescent="0.3">
      <c r="A190" s="10" t="s">
        <v>174</v>
      </c>
      <c r="B190" s="11" t="s">
        <v>53</v>
      </c>
      <c r="C190" s="12" t="s">
        <v>9</v>
      </c>
      <c r="D190" s="41">
        <f>107775*2</f>
        <v>215550</v>
      </c>
      <c r="E190" s="13">
        <f t="shared" si="3"/>
        <v>241416.00000000003</v>
      </c>
    </row>
    <row r="191" spans="1:5" ht="27.75" customHeight="1" x14ac:dyDescent="0.3">
      <c r="A191" s="10"/>
      <c r="B191" s="90" t="s">
        <v>54</v>
      </c>
      <c r="C191" s="91"/>
      <c r="D191" s="91"/>
      <c r="E191" s="92"/>
    </row>
    <row r="192" spans="1:5" ht="16.5" customHeight="1" x14ac:dyDescent="0.3">
      <c r="A192" s="10" t="s">
        <v>175</v>
      </c>
      <c r="B192" s="11" t="s">
        <v>8</v>
      </c>
      <c r="C192" s="12" t="s">
        <v>9</v>
      </c>
      <c r="D192" s="41">
        <f>104846*2</f>
        <v>209692</v>
      </c>
      <c r="E192" s="13">
        <f t="shared" si="3"/>
        <v>234855.04000000001</v>
      </c>
    </row>
    <row r="193" spans="1:5" x14ac:dyDescent="0.3">
      <c r="A193" s="10" t="s">
        <v>176</v>
      </c>
      <c r="B193" s="11" t="s">
        <v>11</v>
      </c>
      <c r="C193" s="14" t="s">
        <v>12</v>
      </c>
      <c r="D193" s="41">
        <f>69322*2</f>
        <v>138644</v>
      </c>
      <c r="E193" s="13">
        <f t="shared" si="3"/>
        <v>155281.28000000003</v>
      </c>
    </row>
    <row r="194" spans="1:5" x14ac:dyDescent="0.3">
      <c r="A194" s="10" t="s">
        <v>177</v>
      </c>
      <c r="B194" s="11" t="s">
        <v>14</v>
      </c>
      <c r="C194" s="14" t="s">
        <v>15</v>
      </c>
      <c r="D194" s="41">
        <f>1273*2</f>
        <v>2546</v>
      </c>
      <c r="E194" s="13">
        <f t="shared" si="3"/>
        <v>2851.5200000000004</v>
      </c>
    </row>
    <row r="195" spans="1:5" ht="16.5" customHeight="1" x14ac:dyDescent="0.3">
      <c r="A195" s="10" t="s">
        <v>178</v>
      </c>
      <c r="B195" s="11" t="s">
        <v>17</v>
      </c>
      <c r="C195" s="12" t="s">
        <v>9</v>
      </c>
      <c r="D195" s="41">
        <f>104846*2</f>
        <v>209692</v>
      </c>
      <c r="E195" s="13">
        <f t="shared" si="3"/>
        <v>234855.04000000001</v>
      </c>
    </row>
    <row r="196" spans="1:5" x14ac:dyDescent="0.3">
      <c r="A196" s="10" t="s">
        <v>179</v>
      </c>
      <c r="B196" s="11" t="s">
        <v>19</v>
      </c>
      <c r="C196" s="14" t="s">
        <v>12</v>
      </c>
      <c r="D196" s="41">
        <f>69322*2</f>
        <v>138644</v>
      </c>
      <c r="E196" s="13">
        <f t="shared" si="3"/>
        <v>155281.28000000003</v>
      </c>
    </row>
    <row r="197" spans="1:5" ht="16.5" customHeight="1" x14ac:dyDescent="0.3">
      <c r="A197" s="10" t="s">
        <v>180</v>
      </c>
      <c r="B197" s="11" t="s">
        <v>21</v>
      </c>
      <c r="C197" s="12" t="s">
        <v>9</v>
      </c>
      <c r="D197" s="41">
        <f>86327*2</f>
        <v>172654</v>
      </c>
      <c r="E197" s="13">
        <f t="shared" si="3"/>
        <v>193372.48</v>
      </c>
    </row>
    <row r="198" spans="1:5" x14ac:dyDescent="0.3">
      <c r="A198" s="10" t="s">
        <v>181</v>
      </c>
      <c r="B198" s="11" t="s">
        <v>11</v>
      </c>
      <c r="C198" s="14" t="s">
        <v>12</v>
      </c>
      <c r="D198" s="41">
        <f>57163*2</f>
        <v>114326</v>
      </c>
      <c r="E198" s="13">
        <f t="shared" si="3"/>
        <v>128045.12000000001</v>
      </c>
    </row>
    <row r="199" spans="1:5" x14ac:dyDescent="0.3">
      <c r="A199" s="10" t="s">
        <v>182</v>
      </c>
      <c r="B199" s="11" t="s">
        <v>14</v>
      </c>
      <c r="C199" s="14" t="s">
        <v>15</v>
      </c>
      <c r="D199" s="41">
        <f>1462*2</f>
        <v>2924</v>
      </c>
      <c r="E199" s="13">
        <f t="shared" si="3"/>
        <v>3274.88</v>
      </c>
    </row>
    <row r="200" spans="1:5" ht="16.5" customHeight="1" x14ac:dyDescent="0.3">
      <c r="A200" s="10" t="s">
        <v>183</v>
      </c>
      <c r="B200" s="11" t="s">
        <v>25</v>
      </c>
      <c r="C200" s="12" t="s">
        <v>9</v>
      </c>
      <c r="D200" s="41">
        <f>86327*2</f>
        <v>172654</v>
      </c>
      <c r="E200" s="13">
        <f t="shared" si="3"/>
        <v>193372.48</v>
      </c>
    </row>
    <row r="201" spans="1:5" x14ac:dyDescent="0.3">
      <c r="A201" s="10" t="s">
        <v>184</v>
      </c>
      <c r="B201" s="11" t="s">
        <v>19</v>
      </c>
      <c r="C201" s="14" t="s">
        <v>12</v>
      </c>
      <c r="D201" s="41">
        <f>57163*2</f>
        <v>114326</v>
      </c>
      <c r="E201" s="13">
        <f t="shared" si="3"/>
        <v>128045.12000000001</v>
      </c>
    </row>
    <row r="202" spans="1:5" ht="16.5" customHeight="1" x14ac:dyDescent="0.3">
      <c r="A202" s="10" t="s">
        <v>185</v>
      </c>
      <c r="B202" s="11" t="s">
        <v>28</v>
      </c>
      <c r="C202" s="12" t="s">
        <v>9</v>
      </c>
      <c r="D202" s="41">
        <f>90931*2</f>
        <v>181862</v>
      </c>
      <c r="E202" s="13">
        <f t="shared" si="3"/>
        <v>203685.44000000003</v>
      </c>
    </row>
    <row r="203" spans="1:5" x14ac:dyDescent="0.3">
      <c r="A203" s="10" t="s">
        <v>186</v>
      </c>
      <c r="B203" s="11" t="s">
        <v>11</v>
      </c>
      <c r="C203" s="14" t="s">
        <v>12</v>
      </c>
      <c r="D203" s="41">
        <f>58037*2</f>
        <v>116074</v>
      </c>
      <c r="E203" s="13">
        <f t="shared" si="3"/>
        <v>130002.88000000002</v>
      </c>
    </row>
    <row r="204" spans="1:5" x14ac:dyDescent="0.3">
      <c r="A204" s="10" t="s">
        <v>187</v>
      </c>
      <c r="B204" s="11" t="s">
        <v>14</v>
      </c>
      <c r="C204" s="14" t="s">
        <v>15</v>
      </c>
      <c r="D204" s="41">
        <f>1273*2</f>
        <v>2546</v>
      </c>
      <c r="E204" s="13">
        <f t="shared" si="3"/>
        <v>2851.5200000000004</v>
      </c>
    </row>
    <row r="205" spans="1:5" ht="33" x14ac:dyDescent="0.3">
      <c r="A205" s="10" t="s">
        <v>188</v>
      </c>
      <c r="B205" s="11" t="s">
        <v>32</v>
      </c>
      <c r="C205" s="12" t="s">
        <v>9</v>
      </c>
      <c r="D205" s="41">
        <f>90931*2</f>
        <v>181862</v>
      </c>
      <c r="E205" s="13">
        <f t="shared" si="3"/>
        <v>203685.44000000003</v>
      </c>
    </row>
    <row r="206" spans="1:5" x14ac:dyDescent="0.3">
      <c r="A206" s="10" t="s">
        <v>189</v>
      </c>
      <c r="B206" s="11" t="s">
        <v>19</v>
      </c>
      <c r="C206" s="14" t="s">
        <v>12</v>
      </c>
      <c r="D206" s="41">
        <f>58037*2</f>
        <v>116074</v>
      </c>
      <c r="E206" s="13">
        <f t="shared" si="3"/>
        <v>130002.88000000002</v>
      </c>
    </row>
    <row r="207" spans="1:5" ht="16.5" customHeight="1" x14ac:dyDescent="0.3">
      <c r="A207" s="10" t="s">
        <v>190</v>
      </c>
      <c r="B207" s="11" t="s">
        <v>35</v>
      </c>
      <c r="C207" s="12" t="s">
        <v>9</v>
      </c>
      <c r="D207" s="41">
        <f>90931*2</f>
        <v>181862</v>
      </c>
      <c r="E207" s="13">
        <f t="shared" si="3"/>
        <v>203685.44000000003</v>
      </c>
    </row>
    <row r="208" spans="1:5" x14ac:dyDescent="0.3">
      <c r="A208" s="10" t="s">
        <v>191</v>
      </c>
      <c r="B208" s="11" t="s">
        <v>11</v>
      </c>
      <c r="C208" s="14" t="s">
        <v>12</v>
      </c>
      <c r="D208" s="41">
        <f>58037*2</f>
        <v>116074</v>
      </c>
      <c r="E208" s="13">
        <f t="shared" si="3"/>
        <v>130002.88000000002</v>
      </c>
    </row>
    <row r="209" spans="1:5" x14ac:dyDescent="0.3">
      <c r="A209" s="10" t="s">
        <v>192</v>
      </c>
      <c r="B209" s="11" t="s">
        <v>14</v>
      </c>
      <c r="C209" s="14" t="s">
        <v>15</v>
      </c>
      <c r="D209" s="41">
        <f>1462*2</f>
        <v>2924</v>
      </c>
      <c r="E209" s="13">
        <f t="shared" si="3"/>
        <v>3274.88</v>
      </c>
    </row>
    <row r="210" spans="1:5" ht="33" x14ac:dyDescent="0.3">
      <c r="A210" s="10" t="s">
        <v>193</v>
      </c>
      <c r="B210" s="11" t="s">
        <v>39</v>
      </c>
      <c r="C210" s="12" t="s">
        <v>9</v>
      </c>
      <c r="D210" s="41">
        <f>90931*2</f>
        <v>181862</v>
      </c>
      <c r="E210" s="13">
        <f t="shared" si="3"/>
        <v>203685.44000000003</v>
      </c>
    </row>
    <row r="211" spans="1:5" x14ac:dyDescent="0.3">
      <c r="A211" s="10" t="s">
        <v>194</v>
      </c>
      <c r="B211" s="11" t="s">
        <v>19</v>
      </c>
      <c r="C211" s="14" t="s">
        <v>12</v>
      </c>
      <c r="D211" s="41">
        <f>58037*2</f>
        <v>116074</v>
      </c>
      <c r="E211" s="13">
        <f t="shared" si="3"/>
        <v>130002.88000000002</v>
      </c>
    </row>
    <row r="212" spans="1:5" ht="33" x14ac:dyDescent="0.3">
      <c r="A212" s="10" t="s">
        <v>195</v>
      </c>
      <c r="B212" s="11" t="s">
        <v>42</v>
      </c>
      <c r="C212" s="12" t="s">
        <v>9</v>
      </c>
      <c r="D212" s="41">
        <f>87309*2</f>
        <v>174618</v>
      </c>
      <c r="E212" s="13">
        <f t="shared" si="3"/>
        <v>195572.16000000003</v>
      </c>
    </row>
    <row r="213" spans="1:5" x14ac:dyDescent="0.3">
      <c r="A213" s="10" t="s">
        <v>196</v>
      </c>
      <c r="B213" s="11" t="s">
        <v>11</v>
      </c>
      <c r="C213" s="14" t="s">
        <v>12</v>
      </c>
      <c r="D213" s="41">
        <f>61933*2</f>
        <v>123866</v>
      </c>
      <c r="E213" s="13">
        <f t="shared" si="3"/>
        <v>138729.92000000001</v>
      </c>
    </row>
    <row r="214" spans="1:5" ht="33" x14ac:dyDescent="0.3">
      <c r="A214" s="10" t="s">
        <v>197</v>
      </c>
      <c r="B214" s="11" t="s">
        <v>45</v>
      </c>
      <c r="C214" s="12" t="s">
        <v>9</v>
      </c>
      <c r="D214" s="41">
        <f>87309*2</f>
        <v>174618</v>
      </c>
      <c r="E214" s="13">
        <f t="shared" si="3"/>
        <v>195572.16000000003</v>
      </c>
    </row>
    <row r="215" spans="1:5" x14ac:dyDescent="0.3">
      <c r="A215" s="10" t="s">
        <v>198</v>
      </c>
      <c r="B215" s="11" t="s">
        <v>19</v>
      </c>
      <c r="C215" s="14" t="s">
        <v>12</v>
      </c>
      <c r="D215" s="41">
        <f>61933*2</f>
        <v>123866</v>
      </c>
      <c r="E215" s="13">
        <f t="shared" si="3"/>
        <v>138729.92000000001</v>
      </c>
    </row>
    <row r="216" spans="1:5" x14ac:dyDescent="0.3">
      <c r="A216" s="10" t="s">
        <v>199</v>
      </c>
      <c r="B216" s="11" t="s">
        <v>48</v>
      </c>
      <c r="C216" s="14" t="s">
        <v>49</v>
      </c>
      <c r="D216" s="41">
        <f>61888*2</f>
        <v>123776</v>
      </c>
      <c r="E216" s="13">
        <f t="shared" si="3"/>
        <v>138629.12000000002</v>
      </c>
    </row>
    <row r="217" spans="1:5" ht="16.5" customHeight="1" x14ac:dyDescent="0.3">
      <c r="A217" s="10" t="s">
        <v>200</v>
      </c>
      <c r="B217" s="16" t="s">
        <v>51</v>
      </c>
      <c r="C217" s="12" t="s">
        <v>9</v>
      </c>
      <c r="D217" s="41">
        <f>13100*2</f>
        <v>26200</v>
      </c>
      <c r="E217" s="13">
        <f t="shared" si="3"/>
        <v>29344.000000000004</v>
      </c>
    </row>
    <row r="218" spans="1:5" ht="16.5" customHeight="1" x14ac:dyDescent="0.3">
      <c r="A218" s="10" t="s">
        <v>201</v>
      </c>
      <c r="B218" s="11" t="s">
        <v>53</v>
      </c>
      <c r="C218" s="12" t="s">
        <v>9</v>
      </c>
      <c r="D218" s="41">
        <f>97508*2</f>
        <v>195016</v>
      </c>
      <c r="E218" s="13">
        <f t="shared" si="3"/>
        <v>218417.92000000001</v>
      </c>
    </row>
    <row r="220" spans="1:5" ht="21.75" customHeight="1" x14ac:dyDescent="0.3">
      <c r="A220" s="19"/>
      <c r="B220" s="93" t="s">
        <v>55</v>
      </c>
      <c r="C220" s="93"/>
      <c r="D220" s="93"/>
      <c r="E220" s="94"/>
    </row>
    <row r="221" spans="1:5" ht="33" x14ac:dyDescent="0.3">
      <c r="A221" s="20" t="s">
        <v>202</v>
      </c>
      <c r="B221" s="11" t="s">
        <v>56</v>
      </c>
      <c r="C221" s="21" t="s">
        <v>57</v>
      </c>
      <c r="D221" s="41">
        <f>16374*2</f>
        <v>32748</v>
      </c>
      <c r="E221" s="13">
        <f t="shared" ref="E221:E222" si="4">D221*1.12</f>
        <v>36677.760000000002</v>
      </c>
    </row>
    <row r="222" spans="1:5" ht="33" x14ac:dyDescent="0.3">
      <c r="A222" s="10" t="s">
        <v>203</v>
      </c>
      <c r="B222" s="22" t="s">
        <v>58</v>
      </c>
      <c r="C222" s="14" t="s">
        <v>57</v>
      </c>
      <c r="D222" s="41">
        <f>16374*2</f>
        <v>32748</v>
      </c>
      <c r="E222" s="13">
        <f t="shared" si="4"/>
        <v>36677.760000000002</v>
      </c>
    </row>
    <row r="224" spans="1:5" ht="24.75" customHeight="1" x14ac:dyDescent="0.3">
      <c r="A224" s="38"/>
      <c r="B224" s="96" t="s">
        <v>116</v>
      </c>
      <c r="C224" s="97"/>
      <c r="D224" s="97"/>
      <c r="E224" s="98"/>
    </row>
    <row r="225" spans="1:5" x14ac:dyDescent="0.3">
      <c r="A225" s="23">
        <v>105</v>
      </c>
      <c r="B225" s="24" t="s">
        <v>60</v>
      </c>
      <c r="C225" s="25" t="s">
        <v>61</v>
      </c>
      <c r="D225" s="42">
        <f>19978*2</f>
        <v>39956</v>
      </c>
      <c r="E225" s="33">
        <f t="shared" ref="E225:E288" si="5">D225*1.12</f>
        <v>44750.720000000001</v>
      </c>
    </row>
    <row r="226" spans="1:5" x14ac:dyDescent="0.3">
      <c r="A226" s="23"/>
      <c r="B226" s="26" t="s">
        <v>79</v>
      </c>
      <c r="C226" s="25" t="s">
        <v>61</v>
      </c>
      <c r="D226" s="42">
        <v>6665.0408500616149</v>
      </c>
      <c r="E226" s="33">
        <f t="shared" si="5"/>
        <v>7464.8457520690099</v>
      </c>
    </row>
    <row r="227" spans="1:5" x14ac:dyDescent="0.3">
      <c r="A227" s="23">
        <v>106</v>
      </c>
      <c r="B227" s="24" t="s">
        <v>62</v>
      </c>
      <c r="C227" s="25" t="s">
        <v>61</v>
      </c>
      <c r="D227" s="34">
        <f>95157*2</f>
        <v>190314</v>
      </c>
      <c r="E227" s="33">
        <f t="shared" si="5"/>
        <v>213151.68000000002</v>
      </c>
    </row>
    <row r="228" spans="1:5" x14ac:dyDescent="0.3">
      <c r="A228" s="23"/>
      <c r="B228" s="26" t="s">
        <v>79</v>
      </c>
      <c r="C228" s="25" t="s">
        <v>61</v>
      </c>
      <c r="D228" s="34">
        <f>95157*2</f>
        <v>190314</v>
      </c>
      <c r="E228" s="33">
        <f t="shared" si="5"/>
        <v>213151.68000000002</v>
      </c>
    </row>
    <row r="229" spans="1:5" x14ac:dyDescent="0.3">
      <c r="A229" s="23">
        <v>107</v>
      </c>
      <c r="B229" s="24" t="s">
        <v>63</v>
      </c>
      <c r="C229" s="25" t="s">
        <v>61</v>
      </c>
      <c r="D229" s="34">
        <f>19978*2</f>
        <v>39956</v>
      </c>
      <c r="E229" s="33">
        <f t="shared" si="5"/>
        <v>44750.720000000001</v>
      </c>
    </row>
    <row r="230" spans="1:5" x14ac:dyDescent="0.3">
      <c r="A230" s="23"/>
      <c r="B230" s="26" t="s">
        <v>79</v>
      </c>
      <c r="C230" s="25" t="s">
        <v>61</v>
      </c>
      <c r="D230" s="34">
        <v>6607.5201486878359</v>
      </c>
      <c r="E230" s="33">
        <f t="shared" si="5"/>
        <v>7400.4225665303766</v>
      </c>
    </row>
    <row r="231" spans="1:5" x14ac:dyDescent="0.3">
      <c r="A231" s="23">
        <v>108</v>
      </c>
      <c r="B231" s="24" t="s">
        <v>64</v>
      </c>
      <c r="C231" s="25" t="s">
        <v>61</v>
      </c>
      <c r="D231" s="34">
        <f>19978*2</f>
        <v>39956</v>
      </c>
      <c r="E231" s="33">
        <f t="shared" si="5"/>
        <v>44750.720000000001</v>
      </c>
    </row>
    <row r="232" spans="1:5" x14ac:dyDescent="0.3">
      <c r="A232" s="23"/>
      <c r="B232" s="26" t="s">
        <v>79</v>
      </c>
      <c r="C232" s="25" t="s">
        <v>61</v>
      </c>
      <c r="D232" s="34">
        <v>28383.023483345798</v>
      </c>
      <c r="E232" s="33">
        <f t="shared" si="5"/>
        <v>31788.986301347297</v>
      </c>
    </row>
    <row r="233" spans="1:5" ht="47.25" x14ac:dyDescent="0.3">
      <c r="A233" s="23">
        <v>109</v>
      </c>
      <c r="B233" s="24" t="s">
        <v>65</v>
      </c>
      <c r="C233" s="25" t="s">
        <v>61</v>
      </c>
      <c r="D233" s="34">
        <f>39997*2</f>
        <v>79994</v>
      </c>
      <c r="E233" s="33">
        <f t="shared" si="5"/>
        <v>89593.280000000013</v>
      </c>
    </row>
    <row r="234" spans="1:5" x14ac:dyDescent="0.3">
      <c r="A234" s="23"/>
      <c r="B234" s="26" t="s">
        <v>79</v>
      </c>
      <c r="C234" s="25" t="s">
        <v>61</v>
      </c>
      <c r="D234" s="34">
        <v>50780.829630313601</v>
      </c>
      <c r="E234" s="33">
        <f t="shared" si="5"/>
        <v>56874.529185951236</v>
      </c>
    </row>
    <row r="235" spans="1:5" x14ac:dyDescent="0.3">
      <c r="A235" s="23">
        <v>110</v>
      </c>
      <c r="B235" s="24" t="s">
        <v>66</v>
      </c>
      <c r="C235" s="25" t="s">
        <v>61</v>
      </c>
      <c r="D235" s="34">
        <f>34583*2</f>
        <v>69166</v>
      </c>
      <c r="E235" s="33">
        <f t="shared" si="5"/>
        <v>77465.920000000013</v>
      </c>
    </row>
    <row r="236" spans="1:5" x14ac:dyDescent="0.3">
      <c r="A236" s="23"/>
      <c r="B236" s="26" t="s">
        <v>79</v>
      </c>
      <c r="C236" s="25" t="s">
        <v>61</v>
      </c>
      <c r="D236" s="34">
        <v>13226.693253597577</v>
      </c>
      <c r="E236" s="33">
        <f t="shared" si="5"/>
        <v>14813.896444029288</v>
      </c>
    </row>
    <row r="237" spans="1:5" ht="31.5" x14ac:dyDescent="0.3">
      <c r="A237" s="23">
        <v>111</v>
      </c>
      <c r="B237" s="24" t="s">
        <v>67</v>
      </c>
      <c r="C237" s="25" t="s">
        <v>61</v>
      </c>
      <c r="D237" s="34">
        <f>39997*2</f>
        <v>79994</v>
      </c>
      <c r="E237" s="33">
        <f t="shared" si="5"/>
        <v>89593.280000000013</v>
      </c>
    </row>
    <row r="238" spans="1:5" x14ac:dyDescent="0.3">
      <c r="A238" s="23"/>
      <c r="B238" s="26" t="s">
        <v>79</v>
      </c>
      <c r="C238" s="25" t="s">
        <v>61</v>
      </c>
      <c r="D238" s="34">
        <v>37355.269291951088</v>
      </c>
      <c r="E238" s="33">
        <f t="shared" si="5"/>
        <v>41837.901606985222</v>
      </c>
    </row>
    <row r="239" spans="1:5" ht="23.25" customHeight="1" x14ac:dyDescent="0.3">
      <c r="A239" s="23">
        <v>112</v>
      </c>
      <c r="B239" s="24" t="s">
        <v>68</v>
      </c>
      <c r="C239" s="25" t="s">
        <v>61</v>
      </c>
      <c r="D239" s="41">
        <f>95478*2</f>
        <v>190956</v>
      </c>
      <c r="E239" s="33">
        <f t="shared" si="5"/>
        <v>213870.72000000003</v>
      </c>
    </row>
    <row r="240" spans="1:5" x14ac:dyDescent="0.3">
      <c r="A240" s="23"/>
      <c r="B240" s="26" t="s">
        <v>79</v>
      </c>
      <c r="C240" s="25" t="s">
        <v>61</v>
      </c>
      <c r="D240" s="34">
        <v>124526.41497476373</v>
      </c>
      <c r="E240" s="33">
        <f t="shared" si="5"/>
        <v>139469.58477173539</v>
      </c>
    </row>
    <row r="241" spans="1:5" x14ac:dyDescent="0.3">
      <c r="A241" s="23">
        <v>113</v>
      </c>
      <c r="B241" s="24" t="s">
        <v>69</v>
      </c>
      <c r="C241" s="25" t="s">
        <v>61</v>
      </c>
      <c r="D241" s="34">
        <f>35273*2</f>
        <v>70546</v>
      </c>
      <c r="E241" s="33">
        <f t="shared" si="5"/>
        <v>79011.520000000004</v>
      </c>
    </row>
    <row r="242" spans="1:5" x14ac:dyDescent="0.3">
      <c r="A242" s="23"/>
      <c r="B242" s="26" t="s">
        <v>79</v>
      </c>
      <c r="C242" s="25" t="s">
        <v>61</v>
      </c>
      <c r="D242" s="34">
        <f>35273*2</f>
        <v>70546</v>
      </c>
      <c r="E242" s="33">
        <f t="shared" si="5"/>
        <v>79011.520000000004</v>
      </c>
    </row>
    <row r="243" spans="1:5" x14ac:dyDescent="0.3">
      <c r="A243" s="23">
        <v>114</v>
      </c>
      <c r="B243" s="24" t="s">
        <v>70</v>
      </c>
      <c r="C243" s="25" t="s">
        <v>71</v>
      </c>
      <c r="D243" s="34">
        <f>35273*2</f>
        <v>70546</v>
      </c>
      <c r="E243" s="33">
        <f t="shared" si="5"/>
        <v>79011.520000000004</v>
      </c>
    </row>
    <row r="244" spans="1:5" x14ac:dyDescent="0.3">
      <c r="A244" s="23"/>
      <c r="B244" s="26" t="s">
        <v>79</v>
      </c>
      <c r="C244" s="25" t="s">
        <v>71</v>
      </c>
      <c r="D244" s="34">
        <v>55080.554399942426</v>
      </c>
      <c r="E244" s="33">
        <f t="shared" si="5"/>
        <v>61690.220927935523</v>
      </c>
    </row>
    <row r="245" spans="1:5" x14ac:dyDescent="0.3">
      <c r="A245" s="23">
        <v>115</v>
      </c>
      <c r="B245" s="24" t="s">
        <v>72</v>
      </c>
      <c r="C245" s="25" t="s">
        <v>71</v>
      </c>
      <c r="D245" s="34">
        <f>35273*2</f>
        <v>70546</v>
      </c>
      <c r="E245" s="33">
        <f t="shared" si="5"/>
        <v>79011.520000000004</v>
      </c>
    </row>
    <row r="246" spans="1:5" x14ac:dyDescent="0.3">
      <c r="A246" s="23"/>
      <c r="B246" s="26" t="s">
        <v>79</v>
      </c>
      <c r="C246" s="25" t="s">
        <v>71</v>
      </c>
      <c r="D246" s="34">
        <f>35273*2</f>
        <v>70546</v>
      </c>
      <c r="E246" s="33">
        <f t="shared" si="5"/>
        <v>79011.520000000004</v>
      </c>
    </row>
    <row r="247" spans="1:5" x14ac:dyDescent="0.3">
      <c r="A247" s="23">
        <v>116</v>
      </c>
      <c r="B247" s="24" t="s">
        <v>73</v>
      </c>
      <c r="C247" s="25" t="s">
        <v>71</v>
      </c>
      <c r="D247" s="34">
        <f>35273*2</f>
        <v>70546</v>
      </c>
      <c r="E247" s="33">
        <f t="shared" si="5"/>
        <v>79011.520000000004</v>
      </c>
    </row>
    <row r="248" spans="1:5" x14ac:dyDescent="0.3">
      <c r="A248" s="23"/>
      <c r="B248" s="26" t="s">
        <v>79</v>
      </c>
      <c r="C248" s="25" t="s">
        <v>71</v>
      </c>
      <c r="D248" s="34">
        <f>35273*2</f>
        <v>70546</v>
      </c>
      <c r="E248" s="33">
        <f t="shared" si="5"/>
        <v>79011.520000000004</v>
      </c>
    </row>
    <row r="249" spans="1:5" ht="31.5" x14ac:dyDescent="0.3">
      <c r="A249" s="23">
        <v>117</v>
      </c>
      <c r="B249" s="24" t="s">
        <v>74</v>
      </c>
      <c r="C249" s="25" t="s">
        <v>61</v>
      </c>
      <c r="D249" s="34">
        <f>39997*2</f>
        <v>79994</v>
      </c>
      <c r="E249" s="33">
        <f t="shared" si="5"/>
        <v>89593.280000000013</v>
      </c>
    </row>
    <row r="250" spans="1:5" x14ac:dyDescent="0.3">
      <c r="A250" s="23"/>
      <c r="B250" s="26" t="s">
        <v>79</v>
      </c>
      <c r="C250" s="25" t="s">
        <v>61</v>
      </c>
      <c r="D250" s="34">
        <v>18072.717469610408</v>
      </c>
      <c r="E250" s="33">
        <f t="shared" si="5"/>
        <v>20241.443565963658</v>
      </c>
    </row>
    <row r="251" spans="1:5" x14ac:dyDescent="0.3">
      <c r="A251" s="23">
        <v>118</v>
      </c>
      <c r="B251" s="24" t="s">
        <v>75</v>
      </c>
      <c r="C251" s="25" t="s">
        <v>61</v>
      </c>
      <c r="D251" s="34">
        <f>39997*2</f>
        <v>79994</v>
      </c>
      <c r="E251" s="33">
        <f t="shared" si="5"/>
        <v>89593.280000000013</v>
      </c>
    </row>
    <row r="252" spans="1:5" x14ac:dyDescent="0.3">
      <c r="A252" s="23"/>
      <c r="B252" s="26" t="s">
        <v>79</v>
      </c>
      <c r="C252" s="25" t="s">
        <v>61</v>
      </c>
      <c r="D252" s="34">
        <v>38093.700590635352</v>
      </c>
      <c r="E252" s="33">
        <f t="shared" si="5"/>
        <v>42664.944661511596</v>
      </c>
    </row>
    <row r="253" spans="1:5" x14ac:dyDescent="0.3">
      <c r="A253" s="23">
        <v>119</v>
      </c>
      <c r="B253" s="24" t="s">
        <v>76</v>
      </c>
      <c r="C253" s="25" t="s">
        <v>61</v>
      </c>
      <c r="D253" s="34">
        <f>16635*2</f>
        <v>33270</v>
      </c>
      <c r="E253" s="33">
        <f t="shared" si="5"/>
        <v>37262.400000000001</v>
      </c>
    </row>
    <row r="254" spans="1:5" x14ac:dyDescent="0.3">
      <c r="A254" s="23"/>
      <c r="B254" s="26" t="s">
        <v>79</v>
      </c>
      <c r="C254" s="25" t="s">
        <v>61</v>
      </c>
      <c r="D254" s="34">
        <f>16635*2</f>
        <v>33270</v>
      </c>
      <c r="E254" s="33">
        <f t="shared" si="5"/>
        <v>37262.400000000001</v>
      </c>
    </row>
    <row r="255" spans="1:5" x14ac:dyDescent="0.3">
      <c r="A255" s="23">
        <v>120</v>
      </c>
      <c r="B255" s="24" t="s">
        <v>77</v>
      </c>
      <c r="C255" s="25" t="s">
        <v>61</v>
      </c>
      <c r="D255" s="34">
        <f>16635*2</f>
        <v>33270</v>
      </c>
      <c r="E255" s="33">
        <f t="shared" si="5"/>
        <v>37262.400000000001</v>
      </c>
    </row>
    <row r="256" spans="1:5" x14ac:dyDescent="0.3">
      <c r="A256" s="23"/>
      <c r="B256" s="26" t="s">
        <v>79</v>
      </c>
      <c r="C256" s="25" t="s">
        <v>61</v>
      </c>
      <c r="D256" s="34">
        <f>16635*2</f>
        <v>33270</v>
      </c>
      <c r="E256" s="33">
        <f t="shared" si="5"/>
        <v>37262.400000000001</v>
      </c>
    </row>
    <row r="257" spans="1:5" x14ac:dyDescent="0.3">
      <c r="A257" s="23">
        <v>121</v>
      </c>
      <c r="B257" s="24" t="s">
        <v>78</v>
      </c>
      <c r="C257" s="25" t="s">
        <v>61</v>
      </c>
      <c r="D257" s="34">
        <f>27797*2</f>
        <v>55594</v>
      </c>
      <c r="E257" s="33">
        <f t="shared" si="5"/>
        <v>62265.280000000006</v>
      </c>
    </row>
    <row r="258" spans="1:5" x14ac:dyDescent="0.3">
      <c r="A258" s="23"/>
      <c r="B258" s="26" t="s">
        <v>79</v>
      </c>
      <c r="C258" s="25" t="s">
        <v>61</v>
      </c>
      <c r="D258" s="34">
        <v>8850.9897567315711</v>
      </c>
      <c r="E258" s="33">
        <f t="shared" si="5"/>
        <v>9913.1085275393598</v>
      </c>
    </row>
    <row r="259" spans="1:5" x14ac:dyDescent="0.3">
      <c r="A259" s="23">
        <v>122</v>
      </c>
      <c r="B259" s="24" t="s">
        <v>80</v>
      </c>
      <c r="C259" s="25" t="s">
        <v>61</v>
      </c>
      <c r="D259" s="43">
        <v>9360</v>
      </c>
      <c r="E259" s="33">
        <f t="shared" si="5"/>
        <v>10483.200000000001</v>
      </c>
    </row>
    <row r="260" spans="1:5" x14ac:dyDescent="0.3">
      <c r="A260" s="23"/>
      <c r="B260" s="26" t="s">
        <v>79</v>
      </c>
      <c r="C260" s="25" t="s">
        <v>61</v>
      </c>
      <c r="D260" s="43">
        <v>6352</v>
      </c>
      <c r="E260" s="33">
        <f t="shared" si="5"/>
        <v>7114.2400000000007</v>
      </c>
    </row>
    <row r="261" spans="1:5" x14ac:dyDescent="0.3">
      <c r="A261" s="23">
        <v>123</v>
      </c>
      <c r="B261" s="24" t="s">
        <v>81</v>
      </c>
      <c r="C261" s="25" t="s">
        <v>61</v>
      </c>
      <c r="D261" s="34">
        <f>34583*2</f>
        <v>69166</v>
      </c>
      <c r="E261" s="33">
        <f t="shared" si="5"/>
        <v>77465.920000000013</v>
      </c>
    </row>
    <row r="262" spans="1:5" x14ac:dyDescent="0.3">
      <c r="A262" s="23"/>
      <c r="B262" s="26" t="s">
        <v>79</v>
      </c>
      <c r="C262" s="25" t="s">
        <v>61</v>
      </c>
      <c r="D262" s="34">
        <f>34583*2</f>
        <v>69166</v>
      </c>
      <c r="E262" s="33">
        <f t="shared" si="5"/>
        <v>77465.920000000013</v>
      </c>
    </row>
    <row r="263" spans="1:5" x14ac:dyDescent="0.3">
      <c r="A263" s="23">
        <v>124</v>
      </c>
      <c r="B263" s="24" t="s">
        <v>82</v>
      </c>
      <c r="C263" s="25" t="s">
        <v>61</v>
      </c>
      <c r="D263" s="34">
        <f>27797*2</f>
        <v>55594</v>
      </c>
      <c r="E263" s="33">
        <f t="shared" si="5"/>
        <v>62265.280000000006</v>
      </c>
    </row>
    <row r="264" spans="1:5" x14ac:dyDescent="0.3">
      <c r="A264" s="23"/>
      <c r="B264" s="26" t="s">
        <v>79</v>
      </c>
      <c r="C264" s="25" t="s">
        <v>61</v>
      </c>
      <c r="D264" s="34">
        <v>28407.67760347297</v>
      </c>
      <c r="E264" s="33">
        <f t="shared" si="5"/>
        <v>31816.598915889728</v>
      </c>
    </row>
    <row r="265" spans="1:5" x14ac:dyDescent="0.3">
      <c r="A265" s="23">
        <v>125</v>
      </c>
      <c r="B265" s="24" t="s">
        <v>83</v>
      </c>
      <c r="C265" s="25" t="s">
        <v>71</v>
      </c>
      <c r="D265" s="34">
        <f>95157*2</f>
        <v>190314</v>
      </c>
      <c r="E265" s="33">
        <f t="shared" si="5"/>
        <v>213151.68000000002</v>
      </c>
    </row>
    <row r="266" spans="1:5" x14ac:dyDescent="0.3">
      <c r="A266" s="23"/>
      <c r="B266" s="26" t="s">
        <v>79</v>
      </c>
      <c r="C266" s="25" t="s">
        <v>71</v>
      </c>
      <c r="D266" s="34">
        <v>24425.124397498734</v>
      </c>
      <c r="E266" s="33">
        <f t="shared" si="5"/>
        <v>27356.139325198583</v>
      </c>
    </row>
    <row r="267" spans="1:5" ht="31.5" x14ac:dyDescent="0.3">
      <c r="A267" s="23">
        <v>126</v>
      </c>
      <c r="B267" s="24" t="s">
        <v>84</v>
      </c>
      <c r="C267" s="25" t="s">
        <v>71</v>
      </c>
      <c r="D267" s="34">
        <f>95157*2</f>
        <v>190314</v>
      </c>
      <c r="E267" s="33">
        <f t="shared" si="5"/>
        <v>213151.68000000002</v>
      </c>
    </row>
    <row r="268" spans="1:5" x14ac:dyDescent="0.3">
      <c r="A268" s="23"/>
      <c r="B268" s="26" t="s">
        <v>79</v>
      </c>
      <c r="C268" s="25" t="s">
        <v>71</v>
      </c>
      <c r="D268" s="34">
        <v>52463.62431558418</v>
      </c>
      <c r="E268" s="33">
        <f t="shared" si="5"/>
        <v>58759.259233454286</v>
      </c>
    </row>
    <row r="269" spans="1:5" ht="31.5" x14ac:dyDescent="0.3">
      <c r="A269" s="23">
        <v>127</v>
      </c>
      <c r="B269" s="24" t="s">
        <v>85</v>
      </c>
      <c r="C269" s="25" t="s">
        <v>71</v>
      </c>
      <c r="D269" s="34">
        <f>95157*2</f>
        <v>190314</v>
      </c>
      <c r="E269" s="33">
        <f t="shared" si="5"/>
        <v>213151.68000000002</v>
      </c>
    </row>
    <row r="270" spans="1:5" x14ac:dyDescent="0.3">
      <c r="A270" s="23"/>
      <c r="B270" s="26" t="s">
        <v>79</v>
      </c>
      <c r="C270" s="25" t="s">
        <v>71</v>
      </c>
      <c r="D270" s="34">
        <v>90723.775446094311</v>
      </c>
      <c r="E270" s="33">
        <f t="shared" si="5"/>
        <v>101610.62849962564</v>
      </c>
    </row>
    <row r="271" spans="1:5" ht="31.5" x14ac:dyDescent="0.3">
      <c r="A271" s="23">
        <v>128</v>
      </c>
      <c r="B271" s="24" t="s">
        <v>86</v>
      </c>
      <c r="C271" s="25" t="s">
        <v>71</v>
      </c>
      <c r="D271" s="34">
        <f>95157*2</f>
        <v>190314</v>
      </c>
      <c r="E271" s="33">
        <f t="shared" si="5"/>
        <v>213151.68000000002</v>
      </c>
    </row>
    <row r="272" spans="1:5" x14ac:dyDescent="0.3">
      <c r="A272" s="23"/>
      <c r="B272" s="26" t="s">
        <v>79</v>
      </c>
      <c r="C272" s="25" t="s">
        <v>71</v>
      </c>
      <c r="D272" s="34">
        <v>47869.738793840457</v>
      </c>
      <c r="E272" s="33">
        <f t="shared" si="5"/>
        <v>53614.107449101321</v>
      </c>
    </row>
    <row r="273" spans="1:5" ht="16.5" customHeight="1" x14ac:dyDescent="0.3">
      <c r="A273" s="23">
        <v>129</v>
      </c>
      <c r="B273" s="24" t="s">
        <v>87</v>
      </c>
      <c r="C273" s="25" t="s">
        <v>71</v>
      </c>
      <c r="D273" s="34">
        <f>95157*2</f>
        <v>190314</v>
      </c>
      <c r="E273" s="33">
        <f t="shared" si="5"/>
        <v>213151.68000000002</v>
      </c>
    </row>
    <row r="274" spans="1:5" x14ac:dyDescent="0.3">
      <c r="A274" s="23"/>
      <c r="B274" s="26" t="s">
        <v>79</v>
      </c>
      <c r="C274" s="25" t="s">
        <v>71</v>
      </c>
      <c r="D274" s="34">
        <v>146773.936698114</v>
      </c>
      <c r="E274" s="33">
        <f t="shared" si="5"/>
        <v>164386.80910188769</v>
      </c>
    </row>
    <row r="275" spans="1:5" x14ac:dyDescent="0.3">
      <c r="A275" s="23">
        <v>130</v>
      </c>
      <c r="B275" s="24" t="s">
        <v>88</v>
      </c>
      <c r="C275" s="25" t="s">
        <v>61</v>
      </c>
      <c r="D275" s="34">
        <f>47821*2</f>
        <v>95642</v>
      </c>
      <c r="E275" s="33">
        <f t="shared" si="5"/>
        <v>107119.04000000001</v>
      </c>
    </row>
    <row r="276" spans="1:5" x14ac:dyDescent="0.3">
      <c r="A276" s="23"/>
      <c r="B276" s="26" t="s">
        <v>79</v>
      </c>
      <c r="C276" s="25" t="s">
        <v>61</v>
      </c>
      <c r="D276" s="34">
        <v>6200.1060006737098</v>
      </c>
      <c r="E276" s="33">
        <f t="shared" si="5"/>
        <v>6944.1187207545554</v>
      </c>
    </row>
    <row r="277" spans="1:5" x14ac:dyDescent="0.3">
      <c r="A277" s="23">
        <v>131</v>
      </c>
      <c r="B277" s="24" t="s">
        <v>89</v>
      </c>
      <c r="C277" s="25" t="s">
        <v>61</v>
      </c>
      <c r="D277" s="34">
        <f>47821*2</f>
        <v>95642</v>
      </c>
      <c r="E277" s="33">
        <f t="shared" si="5"/>
        <v>107119.04000000001</v>
      </c>
    </row>
    <row r="278" spans="1:5" x14ac:dyDescent="0.3">
      <c r="A278" s="23"/>
      <c r="B278" s="26" t="s">
        <v>79</v>
      </c>
      <c r="C278" s="25" t="s">
        <v>61</v>
      </c>
      <c r="D278" s="13">
        <v>5518.4855270645603</v>
      </c>
      <c r="E278" s="13">
        <f t="shared" si="5"/>
        <v>6180.7037903123082</v>
      </c>
    </row>
    <row r="279" spans="1:5" x14ac:dyDescent="0.3">
      <c r="A279" s="23">
        <v>132</v>
      </c>
      <c r="B279" s="24" t="s">
        <v>90</v>
      </c>
      <c r="C279" s="25" t="s">
        <v>61</v>
      </c>
      <c r="D279" s="13">
        <f>19978*2</f>
        <v>39956</v>
      </c>
      <c r="E279" s="13">
        <f t="shared" si="5"/>
        <v>44750.720000000001</v>
      </c>
    </row>
    <row r="280" spans="1:5" x14ac:dyDescent="0.3">
      <c r="A280" s="23"/>
      <c r="B280" s="26" t="s">
        <v>79</v>
      </c>
      <c r="C280" s="25" t="s">
        <v>61</v>
      </c>
      <c r="D280" s="13">
        <v>4222.6873476409864</v>
      </c>
      <c r="E280" s="13">
        <f t="shared" si="5"/>
        <v>4729.4098293579054</v>
      </c>
    </row>
    <row r="281" spans="1:5" x14ac:dyDescent="0.3">
      <c r="A281" s="23">
        <v>133</v>
      </c>
      <c r="B281" s="24" t="s">
        <v>91</v>
      </c>
      <c r="C281" s="25" t="s">
        <v>61</v>
      </c>
      <c r="D281" s="34">
        <f>39997*2</f>
        <v>79994</v>
      </c>
      <c r="E281" s="33">
        <f t="shared" si="5"/>
        <v>89593.280000000013</v>
      </c>
    </row>
    <row r="282" spans="1:5" x14ac:dyDescent="0.3">
      <c r="A282" s="23"/>
      <c r="B282" s="26" t="s">
        <v>79</v>
      </c>
      <c r="C282" s="25" t="s">
        <v>61</v>
      </c>
      <c r="D282" s="34">
        <v>40945.266677484971</v>
      </c>
      <c r="E282" s="33">
        <f t="shared" si="5"/>
        <v>45858.69867878317</v>
      </c>
    </row>
    <row r="283" spans="1:5" ht="31.5" x14ac:dyDescent="0.3">
      <c r="A283" s="23">
        <v>134</v>
      </c>
      <c r="B283" s="24" t="s">
        <v>92</v>
      </c>
      <c r="C283" s="25" t="s">
        <v>61</v>
      </c>
      <c r="D283" s="34">
        <f>39997*2</f>
        <v>79994</v>
      </c>
      <c r="E283" s="33">
        <f t="shared" si="5"/>
        <v>89593.280000000013</v>
      </c>
    </row>
    <row r="284" spans="1:5" x14ac:dyDescent="0.3">
      <c r="A284" s="23"/>
      <c r="B284" s="26" t="s">
        <v>79</v>
      </c>
      <c r="C284" s="25" t="s">
        <v>61</v>
      </c>
      <c r="D284" s="34">
        <v>71023.563534289686</v>
      </c>
      <c r="E284" s="33">
        <f t="shared" si="5"/>
        <v>79546.391158404454</v>
      </c>
    </row>
    <row r="285" spans="1:5" x14ac:dyDescent="0.3">
      <c r="A285" s="23">
        <v>135</v>
      </c>
      <c r="B285" s="24" t="s">
        <v>93</v>
      </c>
      <c r="C285" s="25" t="s">
        <v>71</v>
      </c>
      <c r="D285" s="34">
        <f>19978*2</f>
        <v>39956</v>
      </c>
      <c r="E285" s="33">
        <f t="shared" si="5"/>
        <v>44750.720000000001</v>
      </c>
    </row>
    <row r="286" spans="1:5" x14ac:dyDescent="0.3">
      <c r="A286" s="23"/>
      <c r="B286" s="26" t="s">
        <v>79</v>
      </c>
      <c r="C286" s="25" t="s">
        <v>71</v>
      </c>
      <c r="D286" s="34">
        <v>22641.729600435065</v>
      </c>
      <c r="E286" s="33">
        <f t="shared" si="5"/>
        <v>25358.737152487276</v>
      </c>
    </row>
    <row r="287" spans="1:5" x14ac:dyDescent="0.3">
      <c r="A287" s="23">
        <v>136</v>
      </c>
      <c r="B287" s="24" t="s">
        <v>94</v>
      </c>
      <c r="C287" s="25" t="s">
        <v>71</v>
      </c>
      <c r="D287" s="34">
        <f>19978*2</f>
        <v>39956</v>
      </c>
      <c r="E287" s="33">
        <f t="shared" si="5"/>
        <v>44750.720000000001</v>
      </c>
    </row>
    <row r="288" spans="1:5" x14ac:dyDescent="0.3">
      <c r="A288" s="23"/>
      <c r="B288" s="26" t="s">
        <v>79</v>
      </c>
      <c r="C288" s="25" t="s">
        <v>71</v>
      </c>
      <c r="D288" s="34">
        <v>30955.105991969438</v>
      </c>
      <c r="E288" s="33">
        <f t="shared" si="5"/>
        <v>34669.718711005771</v>
      </c>
    </row>
    <row r="289" spans="1:5" x14ac:dyDescent="0.3">
      <c r="A289" s="23">
        <v>137</v>
      </c>
      <c r="B289" s="24" t="s">
        <v>95</v>
      </c>
      <c r="C289" s="25" t="s">
        <v>61</v>
      </c>
      <c r="D289" s="34">
        <f>19978*2</f>
        <v>39956</v>
      </c>
      <c r="E289" s="33">
        <f t="shared" ref="E289:E313" si="6">D289*1.12</f>
        <v>44750.720000000001</v>
      </c>
    </row>
    <row r="290" spans="1:5" x14ac:dyDescent="0.3">
      <c r="A290" s="23"/>
      <c r="B290" s="26" t="s">
        <v>79</v>
      </c>
      <c r="C290" s="25" t="s">
        <v>61</v>
      </c>
      <c r="D290" s="34">
        <f>19978*2</f>
        <v>39956</v>
      </c>
      <c r="E290" s="33">
        <f t="shared" si="6"/>
        <v>44750.720000000001</v>
      </c>
    </row>
    <row r="291" spans="1:5" x14ac:dyDescent="0.3">
      <c r="A291" s="23">
        <v>138</v>
      </c>
      <c r="B291" s="24" t="s">
        <v>96</v>
      </c>
      <c r="C291" s="25" t="s">
        <v>61</v>
      </c>
      <c r="D291" s="34">
        <f>19978*2</f>
        <v>39956</v>
      </c>
      <c r="E291" s="33">
        <f t="shared" si="6"/>
        <v>44750.720000000001</v>
      </c>
    </row>
    <row r="292" spans="1:5" x14ac:dyDescent="0.3">
      <c r="A292" s="23"/>
      <c r="B292" s="26" t="s">
        <v>79</v>
      </c>
      <c r="C292" s="25" t="s">
        <v>61</v>
      </c>
      <c r="D292" s="34">
        <v>12748.410387268463</v>
      </c>
      <c r="E292" s="33">
        <f t="shared" si="6"/>
        <v>14278.21963374068</v>
      </c>
    </row>
    <row r="293" spans="1:5" x14ac:dyDescent="0.3">
      <c r="A293" s="23">
        <v>139</v>
      </c>
      <c r="B293" s="24" t="s">
        <v>97</v>
      </c>
      <c r="C293" s="25" t="s">
        <v>61</v>
      </c>
      <c r="D293" s="34">
        <f>19978*2</f>
        <v>39956</v>
      </c>
      <c r="E293" s="33">
        <f t="shared" si="6"/>
        <v>44750.720000000001</v>
      </c>
    </row>
    <row r="294" spans="1:5" x14ac:dyDescent="0.3">
      <c r="A294" s="23"/>
      <c r="B294" s="26" t="s">
        <v>79</v>
      </c>
      <c r="C294" s="25" t="s">
        <v>61</v>
      </c>
      <c r="D294" s="34">
        <f>19978*2</f>
        <v>39956</v>
      </c>
      <c r="E294" s="33">
        <f t="shared" si="6"/>
        <v>44750.720000000001</v>
      </c>
    </row>
    <row r="295" spans="1:5" x14ac:dyDescent="0.3">
      <c r="A295" s="23">
        <v>140</v>
      </c>
      <c r="B295" s="24" t="s">
        <v>98</v>
      </c>
      <c r="C295" s="25" t="s">
        <v>61</v>
      </c>
      <c r="D295" s="34">
        <f>19978*2</f>
        <v>39956</v>
      </c>
      <c r="E295" s="33">
        <f t="shared" si="6"/>
        <v>44750.720000000001</v>
      </c>
    </row>
    <row r="296" spans="1:5" x14ac:dyDescent="0.3">
      <c r="A296" s="23"/>
      <c r="B296" s="26" t="s">
        <v>79</v>
      </c>
      <c r="C296" s="25" t="s">
        <v>61</v>
      </c>
      <c r="D296" s="34">
        <v>11921.842149681452</v>
      </c>
      <c r="E296" s="33">
        <f t="shared" si="6"/>
        <v>13352.463207643226</v>
      </c>
    </row>
    <row r="297" spans="1:5" x14ac:dyDescent="0.3">
      <c r="A297" s="23">
        <v>141</v>
      </c>
      <c r="B297" s="24" t="s">
        <v>99</v>
      </c>
      <c r="C297" s="25" t="s">
        <v>61</v>
      </c>
      <c r="D297" s="34">
        <f>19978*2</f>
        <v>39956</v>
      </c>
      <c r="E297" s="33">
        <f t="shared" si="6"/>
        <v>44750.720000000001</v>
      </c>
    </row>
    <row r="298" spans="1:5" x14ac:dyDescent="0.3">
      <c r="A298" s="23"/>
      <c r="B298" s="26" t="s">
        <v>79</v>
      </c>
      <c r="C298" s="25" t="s">
        <v>61</v>
      </c>
      <c r="D298" s="34">
        <f>19978*2</f>
        <v>39956</v>
      </c>
      <c r="E298" s="33">
        <f t="shared" si="6"/>
        <v>44750.720000000001</v>
      </c>
    </row>
    <row r="299" spans="1:5" x14ac:dyDescent="0.3">
      <c r="A299" s="23">
        <v>142</v>
      </c>
      <c r="B299" s="24" t="s">
        <v>100</v>
      </c>
      <c r="C299" s="25" t="s">
        <v>61</v>
      </c>
      <c r="D299" s="34">
        <f>19978*2</f>
        <v>39956</v>
      </c>
      <c r="E299" s="33">
        <f t="shared" si="6"/>
        <v>44750.720000000001</v>
      </c>
    </row>
    <row r="300" spans="1:5" x14ac:dyDescent="0.3">
      <c r="A300" s="23"/>
      <c r="B300" s="26" t="s">
        <v>79</v>
      </c>
      <c r="C300" s="25" t="s">
        <v>61</v>
      </c>
      <c r="D300" s="34">
        <v>25771.345755973645</v>
      </c>
      <c r="E300" s="33">
        <f t="shared" si="6"/>
        <v>28863.907246690487</v>
      </c>
    </row>
    <row r="301" spans="1:5" ht="31.5" x14ac:dyDescent="0.3">
      <c r="A301" s="23">
        <v>143</v>
      </c>
      <c r="B301" s="24" t="s">
        <v>101</v>
      </c>
      <c r="C301" s="25" t="s">
        <v>61</v>
      </c>
      <c r="D301" s="34">
        <f>27797*2</f>
        <v>55594</v>
      </c>
      <c r="E301" s="33">
        <f t="shared" si="6"/>
        <v>62265.280000000006</v>
      </c>
    </row>
    <row r="302" spans="1:5" x14ac:dyDescent="0.3">
      <c r="A302" s="23"/>
      <c r="B302" s="26" t="s">
        <v>79</v>
      </c>
      <c r="C302" s="25" t="s">
        <v>61</v>
      </c>
      <c r="D302" s="34">
        <f>27797*2</f>
        <v>55594</v>
      </c>
      <c r="E302" s="33">
        <f t="shared" si="6"/>
        <v>62265.280000000006</v>
      </c>
    </row>
    <row r="303" spans="1:5" x14ac:dyDescent="0.3">
      <c r="A303" s="23">
        <v>144</v>
      </c>
      <c r="B303" s="24" t="s">
        <v>102</v>
      </c>
      <c r="C303" s="25" t="s">
        <v>61</v>
      </c>
      <c r="D303" s="34">
        <f>19978*2</f>
        <v>39956</v>
      </c>
      <c r="E303" s="33">
        <f t="shared" si="6"/>
        <v>44750.720000000001</v>
      </c>
    </row>
    <row r="304" spans="1:5" x14ac:dyDescent="0.3">
      <c r="A304" s="23"/>
      <c r="B304" s="26" t="s">
        <v>79</v>
      </c>
      <c r="C304" s="25" t="s">
        <v>61</v>
      </c>
      <c r="D304" s="34">
        <v>23619.797673780609</v>
      </c>
      <c r="E304" s="33">
        <f t="shared" si="6"/>
        <v>26454.173394634287</v>
      </c>
    </row>
    <row r="305" spans="1:5" x14ac:dyDescent="0.3">
      <c r="A305" s="23">
        <v>145</v>
      </c>
      <c r="B305" s="24" t="s">
        <v>103</v>
      </c>
      <c r="C305" s="25" t="s">
        <v>61</v>
      </c>
      <c r="D305" s="34">
        <f>41191*2</f>
        <v>82382</v>
      </c>
      <c r="E305" s="33">
        <f t="shared" si="6"/>
        <v>92267.840000000011</v>
      </c>
    </row>
    <row r="306" spans="1:5" x14ac:dyDescent="0.3">
      <c r="A306" s="23"/>
      <c r="B306" s="26" t="s">
        <v>79</v>
      </c>
      <c r="C306" s="25" t="s">
        <v>61</v>
      </c>
      <c r="D306" s="13">
        <v>37773.857911803832</v>
      </c>
      <c r="E306" s="13">
        <f t="shared" si="6"/>
        <v>42306.720861220296</v>
      </c>
    </row>
    <row r="307" spans="1:5" x14ac:dyDescent="0.3">
      <c r="A307" s="23">
        <v>146</v>
      </c>
      <c r="B307" s="24" t="s">
        <v>104</v>
      </c>
      <c r="C307" s="25" t="s">
        <v>61</v>
      </c>
      <c r="D307" s="13">
        <f>50153*2</f>
        <v>100306</v>
      </c>
      <c r="E307" s="13">
        <f t="shared" si="6"/>
        <v>112342.72000000002</v>
      </c>
    </row>
    <row r="308" spans="1:5" x14ac:dyDescent="0.3">
      <c r="A308" s="27"/>
      <c r="B308" s="26" t="s">
        <v>79</v>
      </c>
      <c r="C308" s="25" t="s">
        <v>61</v>
      </c>
      <c r="D308" s="13">
        <v>22915.937090074593</v>
      </c>
      <c r="E308" s="13">
        <f t="shared" si="6"/>
        <v>25665.849540883548</v>
      </c>
    </row>
    <row r="309" spans="1:5" ht="24.75" customHeight="1" x14ac:dyDescent="0.3">
      <c r="A309" s="28"/>
      <c r="B309" s="107" t="s">
        <v>105</v>
      </c>
      <c r="C309" s="108"/>
      <c r="D309" s="108"/>
      <c r="E309" s="109"/>
    </row>
    <row r="310" spans="1:5" ht="31.5" x14ac:dyDescent="0.3">
      <c r="A310" s="29">
        <v>147</v>
      </c>
      <c r="B310" s="30" t="s">
        <v>106</v>
      </c>
      <c r="C310" s="25" t="s">
        <v>57</v>
      </c>
      <c r="D310" s="34">
        <f>16374*2</f>
        <v>32748</v>
      </c>
      <c r="E310" s="34">
        <f t="shared" si="6"/>
        <v>36677.760000000002</v>
      </c>
    </row>
    <row r="311" spans="1:5" x14ac:dyDescent="0.3">
      <c r="A311" s="27"/>
      <c r="B311" s="26" t="s">
        <v>79</v>
      </c>
      <c r="C311" s="25" t="s">
        <v>57</v>
      </c>
      <c r="D311" s="34">
        <f>16374*2</f>
        <v>32748</v>
      </c>
      <c r="E311" s="34">
        <f t="shared" si="6"/>
        <v>36677.760000000002</v>
      </c>
    </row>
    <row r="312" spans="1:5" ht="31.5" x14ac:dyDescent="0.3">
      <c r="A312" s="29">
        <v>148</v>
      </c>
      <c r="B312" s="30" t="s">
        <v>107</v>
      </c>
      <c r="C312" s="25" t="s">
        <v>57</v>
      </c>
      <c r="D312" s="34">
        <f>16374*2</f>
        <v>32748</v>
      </c>
      <c r="E312" s="34">
        <f t="shared" si="6"/>
        <v>36677.760000000002</v>
      </c>
    </row>
    <row r="313" spans="1:5" x14ac:dyDescent="0.3">
      <c r="A313" s="27"/>
      <c r="B313" s="26" t="s">
        <v>79</v>
      </c>
      <c r="C313" s="25" t="s">
        <v>57</v>
      </c>
      <c r="D313" s="34">
        <f t="shared" ref="D313" si="7">16374*2</f>
        <v>32748</v>
      </c>
      <c r="E313" s="34">
        <f t="shared" si="6"/>
        <v>36677.760000000002</v>
      </c>
    </row>
    <row r="314" spans="1:5" x14ac:dyDescent="0.3">
      <c r="A314" s="35"/>
      <c r="B314" s="35" t="s">
        <v>115</v>
      </c>
      <c r="C314" s="35"/>
      <c r="D314" s="44"/>
      <c r="E314" s="35"/>
    </row>
    <row r="315" spans="1:5" ht="48.75" customHeight="1" x14ac:dyDescent="0.3">
      <c r="A315" s="95" t="s">
        <v>146</v>
      </c>
      <c r="B315" s="95"/>
      <c r="C315" s="95"/>
      <c r="D315" s="95"/>
      <c r="E315" s="95"/>
    </row>
  </sheetData>
  <mergeCells count="14">
    <mergeCell ref="B2:E2"/>
    <mergeCell ref="B31:E31"/>
    <mergeCell ref="B59:E59"/>
    <mergeCell ref="A315:E315"/>
    <mergeCell ref="B63:E63"/>
    <mergeCell ref="B148:E148"/>
    <mergeCell ref="B153:E153"/>
    <mergeCell ref="B160:E160"/>
    <mergeCell ref="B162:E162"/>
    <mergeCell ref="B163:E163"/>
    <mergeCell ref="B191:E191"/>
    <mergeCell ref="B220:E220"/>
    <mergeCell ref="B224:E224"/>
    <mergeCell ref="B309:E309"/>
  </mergeCells>
  <printOptions horizontalCentered="1"/>
  <pageMargins left="0.78740157480314965" right="0.59055118110236227" top="0.78740157480314965" bottom="0.59055118110236227" header="0.31496062992125984" footer="0.31496062992125984"/>
  <pageSetup paperSize="9" scale="63" orientation="portrait" verticalDpi="0" r:id="rId1"/>
  <rowBreaks count="1" manualBreakCount="1">
    <brk id="2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workbookViewId="0">
      <pane xSplit="2" ySplit="2" topLeftCell="D99" activePane="bottomRight" state="frozen"/>
      <selection pane="topRight" activeCell="C1" sqref="C1"/>
      <selection pane="bottomLeft" activeCell="A2" sqref="A2"/>
      <selection pane="bottomRight" activeCell="J5" sqref="J5"/>
    </sheetView>
  </sheetViews>
  <sheetFormatPr defaultRowHeight="15.75" x14ac:dyDescent="0.25"/>
  <cols>
    <col min="1" max="1" width="5" style="71" customWidth="1"/>
    <col min="2" max="2" width="52.85546875" style="47" customWidth="1"/>
    <col min="3" max="3" width="12" style="47" hidden="1" customWidth="1"/>
    <col min="4" max="4" width="12.7109375" style="56" bestFit="1" customWidth="1"/>
    <col min="5" max="5" width="12" style="56" hidden="1" customWidth="1"/>
    <col min="6" max="6" width="17" style="56" bestFit="1" customWidth="1"/>
    <col min="7" max="7" width="14" style="56" hidden="1" customWidth="1"/>
    <col min="8" max="8" width="18.28515625" style="56" customWidth="1"/>
    <col min="9" max="9" width="15.5703125" style="56" hidden="1" customWidth="1"/>
    <col min="10" max="10" width="21" style="56" customWidth="1"/>
    <col min="11" max="11" width="9.140625" style="47"/>
    <col min="12" max="12" width="10.5703125" style="47" bestFit="1" customWidth="1"/>
    <col min="13" max="16384" width="9.140625" style="47"/>
  </cols>
  <sheetData>
    <row r="1" spans="1:10" ht="81.75" customHeight="1" x14ac:dyDescent="0.25">
      <c r="A1" s="112" t="s">
        <v>0</v>
      </c>
      <c r="B1" s="114" t="s">
        <v>1</v>
      </c>
      <c r="C1" s="116" t="s">
        <v>216</v>
      </c>
      <c r="D1" s="110"/>
      <c r="E1" s="110" t="s">
        <v>217</v>
      </c>
      <c r="F1" s="110"/>
      <c r="G1" s="111" t="s">
        <v>204</v>
      </c>
      <c r="H1" s="111"/>
      <c r="I1" s="111" t="s">
        <v>205</v>
      </c>
      <c r="J1" s="111"/>
    </row>
    <row r="2" spans="1:10" s="45" customFormat="1" ht="44.25" customHeight="1" x14ac:dyDescent="0.25">
      <c r="A2" s="113"/>
      <c r="B2" s="115"/>
      <c r="C2" s="55" t="s">
        <v>218</v>
      </c>
      <c r="D2" s="55" t="s">
        <v>219</v>
      </c>
      <c r="E2" s="55" t="s">
        <v>220</v>
      </c>
      <c r="F2" s="55" t="s">
        <v>219</v>
      </c>
      <c r="G2" s="55" t="s">
        <v>220</v>
      </c>
      <c r="H2" s="55" t="s">
        <v>219</v>
      </c>
      <c r="I2" s="55" t="s">
        <v>220</v>
      </c>
      <c r="J2" s="55" t="s">
        <v>219</v>
      </c>
    </row>
    <row r="3" spans="1:10" x14ac:dyDescent="0.25">
      <c r="A3" s="69" t="s">
        <v>7</v>
      </c>
      <c r="B3" s="46" t="s">
        <v>8</v>
      </c>
      <c r="C3" s="58">
        <v>1401552</v>
      </c>
      <c r="D3" s="74">
        <f>C3*1.12</f>
        <v>1569738.2400000002</v>
      </c>
      <c r="E3" s="59">
        <v>1266959</v>
      </c>
      <c r="F3" s="60">
        <f t="shared" ref="F3:F29" si="0">E3*1.12</f>
        <v>1418994.08</v>
      </c>
      <c r="G3" s="59">
        <f>117787*2</f>
        <v>235574</v>
      </c>
      <c r="H3" s="60">
        <f>G3*1.12</f>
        <v>263842.88</v>
      </c>
      <c r="I3" s="59">
        <f>104846*2</f>
        <v>209692</v>
      </c>
      <c r="J3" s="60">
        <f t="shared" ref="J3:J29" si="1">I3*1.12</f>
        <v>234855.04000000001</v>
      </c>
    </row>
    <row r="4" spans="1:10" x14ac:dyDescent="0.25">
      <c r="A4" s="69" t="s">
        <v>10</v>
      </c>
      <c r="B4" s="46" t="s">
        <v>11</v>
      </c>
      <c r="C4" s="58">
        <v>1121196</v>
      </c>
      <c r="D4" s="60">
        <f t="shared" ref="D4:D29" si="2">C4*1.12</f>
        <v>1255739.52</v>
      </c>
      <c r="E4" s="59">
        <v>929580</v>
      </c>
      <c r="F4" s="60">
        <f t="shared" si="0"/>
        <v>1041129.6000000001</v>
      </c>
      <c r="G4" s="59">
        <f>77409*2</f>
        <v>154818</v>
      </c>
      <c r="H4" s="60">
        <f t="shared" ref="H4:H29" si="3">G4*1.12</f>
        <v>173396.16</v>
      </c>
      <c r="I4" s="59">
        <f>69322*2</f>
        <v>138644</v>
      </c>
      <c r="J4" s="60">
        <f t="shared" si="1"/>
        <v>155281.28000000003</v>
      </c>
    </row>
    <row r="5" spans="1:10" x14ac:dyDescent="0.25">
      <c r="A5" s="69" t="s">
        <v>13</v>
      </c>
      <c r="B5" s="46" t="s">
        <v>14</v>
      </c>
      <c r="C5" s="58">
        <v>29632</v>
      </c>
      <c r="D5" s="60">
        <f t="shared" si="2"/>
        <v>33187.840000000004</v>
      </c>
      <c r="E5" s="59">
        <v>19263</v>
      </c>
      <c r="F5" s="60">
        <f t="shared" si="0"/>
        <v>21574.560000000001</v>
      </c>
      <c r="G5" s="59">
        <f>2869*2</f>
        <v>5738</v>
      </c>
      <c r="H5" s="60">
        <f t="shared" si="3"/>
        <v>6426.56</v>
      </c>
      <c r="I5" s="59">
        <f>1273*2</f>
        <v>2546</v>
      </c>
      <c r="J5" s="60">
        <f t="shared" si="1"/>
        <v>2851.5200000000004</v>
      </c>
    </row>
    <row r="6" spans="1:10" ht="31.5" x14ac:dyDescent="0.25">
      <c r="A6" s="69" t="s">
        <v>16</v>
      </c>
      <c r="B6" s="46" t="s">
        <v>17</v>
      </c>
      <c r="C6" s="58">
        <v>1350891</v>
      </c>
      <c r="D6" s="60">
        <f t="shared" si="2"/>
        <v>1512997.9200000002</v>
      </c>
      <c r="E6" s="59">
        <v>1233180</v>
      </c>
      <c r="F6" s="60">
        <f t="shared" si="0"/>
        <v>1381161.6</v>
      </c>
      <c r="G6" s="59">
        <f>117787*2</f>
        <v>235574</v>
      </c>
      <c r="H6" s="60">
        <f t="shared" si="3"/>
        <v>263842.88</v>
      </c>
      <c r="I6" s="59">
        <f>104846*2</f>
        <v>209692</v>
      </c>
      <c r="J6" s="60">
        <f t="shared" si="1"/>
        <v>234855.04000000001</v>
      </c>
    </row>
    <row r="7" spans="1:10" ht="31.5" x14ac:dyDescent="0.25">
      <c r="A7" s="69" t="s">
        <v>18</v>
      </c>
      <c r="B7" s="46" t="s">
        <v>19</v>
      </c>
      <c r="C7" s="58">
        <v>1095386</v>
      </c>
      <c r="D7" s="60">
        <f t="shared" si="2"/>
        <v>1226832.32</v>
      </c>
      <c r="E7" s="59">
        <v>912352</v>
      </c>
      <c r="F7" s="60">
        <f t="shared" si="0"/>
        <v>1021834.2400000001</v>
      </c>
      <c r="G7" s="59">
        <f>77409*2</f>
        <v>154818</v>
      </c>
      <c r="H7" s="60">
        <f t="shared" si="3"/>
        <v>173396.16</v>
      </c>
      <c r="I7" s="59">
        <f>69322*2</f>
        <v>138644</v>
      </c>
      <c r="J7" s="60">
        <f t="shared" si="1"/>
        <v>155281.28000000003</v>
      </c>
    </row>
    <row r="8" spans="1:10" x14ac:dyDescent="0.25">
      <c r="A8" s="69" t="s">
        <v>20</v>
      </c>
      <c r="B8" s="46" t="s">
        <v>21</v>
      </c>
      <c r="C8" s="58">
        <v>748079</v>
      </c>
      <c r="D8" s="60">
        <f t="shared" si="2"/>
        <v>837848.4800000001</v>
      </c>
      <c r="E8" s="59">
        <v>555610</v>
      </c>
      <c r="F8" s="60">
        <f t="shared" si="0"/>
        <v>622283.20000000007</v>
      </c>
      <c r="G8" s="59">
        <f>95478*2</f>
        <v>190956</v>
      </c>
      <c r="H8" s="60">
        <f t="shared" si="3"/>
        <v>213870.72000000003</v>
      </c>
      <c r="I8" s="59">
        <f>86327*2</f>
        <v>172654</v>
      </c>
      <c r="J8" s="60">
        <f t="shared" si="1"/>
        <v>193372.48</v>
      </c>
    </row>
    <row r="9" spans="1:10" x14ac:dyDescent="0.25">
      <c r="A9" s="69" t="s">
        <v>22</v>
      </c>
      <c r="B9" s="46" t="s">
        <v>11</v>
      </c>
      <c r="C9" s="58">
        <v>590192</v>
      </c>
      <c r="D9" s="60">
        <f t="shared" si="2"/>
        <v>661015.04000000004</v>
      </c>
      <c r="E9" s="59">
        <v>444248</v>
      </c>
      <c r="F9" s="60">
        <f t="shared" si="0"/>
        <v>497557.76000000007</v>
      </c>
      <c r="G9" s="59">
        <f>58519*2</f>
        <v>117038</v>
      </c>
      <c r="H9" s="60">
        <f t="shared" si="3"/>
        <v>131082.56000000003</v>
      </c>
      <c r="I9" s="59">
        <f>57163*2</f>
        <v>114326</v>
      </c>
      <c r="J9" s="60">
        <f t="shared" si="1"/>
        <v>128045.12000000001</v>
      </c>
    </row>
    <row r="10" spans="1:10" x14ac:dyDescent="0.25">
      <c r="A10" s="69" t="s">
        <v>23</v>
      </c>
      <c r="B10" s="46" t="s">
        <v>14</v>
      </c>
      <c r="C10" s="58">
        <v>14840</v>
      </c>
      <c r="D10" s="60">
        <f t="shared" si="2"/>
        <v>16620.800000000003</v>
      </c>
      <c r="E10" s="59">
        <v>9897</v>
      </c>
      <c r="F10" s="60">
        <f t="shared" si="0"/>
        <v>11084.640000000001</v>
      </c>
      <c r="G10" s="59">
        <f>1734*2</f>
        <v>3468</v>
      </c>
      <c r="H10" s="60">
        <f t="shared" si="3"/>
        <v>3884.1600000000003</v>
      </c>
      <c r="I10" s="59">
        <f>1462*2</f>
        <v>2924</v>
      </c>
      <c r="J10" s="60">
        <f t="shared" si="1"/>
        <v>3274.88</v>
      </c>
    </row>
    <row r="11" spans="1:10" ht="31.5" x14ac:dyDescent="0.25">
      <c r="A11" s="69" t="s">
        <v>24</v>
      </c>
      <c r="B11" s="46" t="s">
        <v>25</v>
      </c>
      <c r="C11" s="58">
        <v>711181</v>
      </c>
      <c r="D11" s="60">
        <f t="shared" si="2"/>
        <v>796522.72000000009</v>
      </c>
      <c r="E11" s="59">
        <v>531014</v>
      </c>
      <c r="F11" s="60">
        <f t="shared" si="0"/>
        <v>594735.68000000005</v>
      </c>
      <c r="G11" s="59">
        <f>95478*2</f>
        <v>190956</v>
      </c>
      <c r="H11" s="60">
        <f t="shared" si="3"/>
        <v>213870.72000000003</v>
      </c>
      <c r="I11" s="59">
        <f>86327*2</f>
        <v>172654</v>
      </c>
      <c r="J11" s="60">
        <f t="shared" si="1"/>
        <v>193372.48</v>
      </c>
    </row>
    <row r="12" spans="1:10" ht="31.5" x14ac:dyDescent="0.25">
      <c r="A12" s="69" t="s">
        <v>26</v>
      </c>
      <c r="B12" s="46" t="s">
        <v>19</v>
      </c>
      <c r="C12" s="58">
        <v>571600</v>
      </c>
      <c r="D12" s="60">
        <f t="shared" si="2"/>
        <v>640192.00000000012</v>
      </c>
      <c r="E12" s="59">
        <v>431855</v>
      </c>
      <c r="F12" s="60">
        <f t="shared" si="0"/>
        <v>483677.60000000003</v>
      </c>
      <c r="G12" s="59">
        <f>58519*2</f>
        <v>117038</v>
      </c>
      <c r="H12" s="60">
        <f t="shared" si="3"/>
        <v>131082.56000000003</v>
      </c>
      <c r="I12" s="59">
        <f>57163*2</f>
        <v>114326</v>
      </c>
      <c r="J12" s="60">
        <f t="shared" si="1"/>
        <v>128045.12000000001</v>
      </c>
    </row>
    <row r="13" spans="1:10" ht="31.5" x14ac:dyDescent="0.25">
      <c r="A13" s="69" t="s">
        <v>27</v>
      </c>
      <c r="B13" s="46" t="s">
        <v>28</v>
      </c>
      <c r="C13" s="58">
        <v>1648097</v>
      </c>
      <c r="D13" s="60">
        <f t="shared" si="2"/>
        <v>1845868.6400000001</v>
      </c>
      <c r="E13" s="59">
        <v>1224339</v>
      </c>
      <c r="F13" s="60">
        <f t="shared" si="0"/>
        <v>1371259.6800000002</v>
      </c>
      <c r="G13" s="59">
        <f>99700*2</f>
        <v>199400</v>
      </c>
      <c r="H13" s="60">
        <f t="shared" si="3"/>
        <v>223328.00000000003</v>
      </c>
      <c r="I13" s="59">
        <f>90931*2</f>
        <v>181862</v>
      </c>
      <c r="J13" s="60">
        <f t="shared" si="1"/>
        <v>203685.44000000003</v>
      </c>
    </row>
    <row r="14" spans="1:10" x14ac:dyDescent="0.25">
      <c r="A14" s="69" t="s">
        <v>29</v>
      </c>
      <c r="B14" s="46" t="s">
        <v>11</v>
      </c>
      <c r="C14" s="58">
        <v>1272695</v>
      </c>
      <c r="D14" s="60">
        <f t="shared" si="2"/>
        <v>1425418.4000000001</v>
      </c>
      <c r="E14" s="59">
        <v>1062538</v>
      </c>
      <c r="F14" s="60">
        <f t="shared" si="0"/>
        <v>1190042.56</v>
      </c>
      <c r="G14" s="59">
        <f>60760*2</f>
        <v>121520</v>
      </c>
      <c r="H14" s="60">
        <f t="shared" si="3"/>
        <v>136102.40000000002</v>
      </c>
      <c r="I14" s="59">
        <f>58037*2</f>
        <v>116074</v>
      </c>
      <c r="J14" s="60">
        <f t="shared" si="1"/>
        <v>130002.88000000002</v>
      </c>
    </row>
    <row r="15" spans="1:10" x14ac:dyDescent="0.25">
      <c r="A15" s="69" t="s">
        <v>30</v>
      </c>
      <c r="B15" s="46" t="s">
        <v>14</v>
      </c>
      <c r="C15" s="58">
        <v>30039</v>
      </c>
      <c r="D15" s="60">
        <f t="shared" si="2"/>
        <v>33643.68</v>
      </c>
      <c r="E15" s="59">
        <v>20024</v>
      </c>
      <c r="F15" s="60">
        <f t="shared" si="0"/>
        <v>22426.880000000001</v>
      </c>
      <c r="G15" s="59">
        <f>2869*2</f>
        <v>5738</v>
      </c>
      <c r="H15" s="60">
        <f t="shared" si="3"/>
        <v>6426.56</v>
      </c>
      <c r="I15" s="59">
        <f>1273*2</f>
        <v>2546</v>
      </c>
      <c r="J15" s="60">
        <f t="shared" si="1"/>
        <v>2851.5200000000004</v>
      </c>
    </row>
    <row r="16" spans="1:10" ht="47.25" x14ac:dyDescent="0.25">
      <c r="A16" s="69" t="s">
        <v>31</v>
      </c>
      <c r="B16" s="46" t="s">
        <v>32</v>
      </c>
      <c r="C16" s="58">
        <v>1567382</v>
      </c>
      <c r="D16" s="60">
        <f t="shared" si="2"/>
        <v>1755467.84</v>
      </c>
      <c r="E16" s="59">
        <v>1170527</v>
      </c>
      <c r="F16" s="60">
        <f t="shared" si="0"/>
        <v>1310990.2400000002</v>
      </c>
      <c r="G16" s="59">
        <f>99700*2</f>
        <v>199400</v>
      </c>
      <c r="H16" s="60">
        <f t="shared" si="3"/>
        <v>223328.00000000003</v>
      </c>
      <c r="I16" s="59">
        <f>90931*2</f>
        <v>181862</v>
      </c>
      <c r="J16" s="60">
        <f t="shared" si="1"/>
        <v>203685.44000000003</v>
      </c>
    </row>
    <row r="17" spans="1:10" ht="31.5" x14ac:dyDescent="0.25">
      <c r="A17" s="69" t="s">
        <v>33</v>
      </c>
      <c r="B17" s="46" t="s">
        <v>19</v>
      </c>
      <c r="C17" s="58">
        <v>1231160</v>
      </c>
      <c r="D17" s="60">
        <f t="shared" si="2"/>
        <v>1378899.2000000002</v>
      </c>
      <c r="E17" s="59">
        <v>1034858</v>
      </c>
      <c r="F17" s="60">
        <f t="shared" si="0"/>
        <v>1159040.9600000002</v>
      </c>
      <c r="G17" s="59">
        <f>60760*2</f>
        <v>121520</v>
      </c>
      <c r="H17" s="60">
        <f t="shared" si="3"/>
        <v>136102.40000000002</v>
      </c>
      <c r="I17" s="59">
        <f>58037*2</f>
        <v>116074</v>
      </c>
      <c r="J17" s="60">
        <f t="shared" si="1"/>
        <v>130002.88000000002</v>
      </c>
    </row>
    <row r="18" spans="1:10" ht="31.5" x14ac:dyDescent="0.25">
      <c r="A18" s="69" t="s">
        <v>34</v>
      </c>
      <c r="B18" s="46" t="s">
        <v>35</v>
      </c>
      <c r="C18" s="58">
        <v>1234878</v>
      </c>
      <c r="D18" s="60">
        <f t="shared" si="2"/>
        <v>1383063.36</v>
      </c>
      <c r="E18" s="59">
        <v>1003929</v>
      </c>
      <c r="F18" s="60">
        <f t="shared" si="0"/>
        <v>1124400.4800000002</v>
      </c>
      <c r="G18" s="59">
        <f>99700*2</f>
        <v>199400</v>
      </c>
      <c r="H18" s="60">
        <f t="shared" si="3"/>
        <v>223328.00000000003</v>
      </c>
      <c r="I18" s="59">
        <f>90931*2</f>
        <v>181862</v>
      </c>
      <c r="J18" s="60">
        <f t="shared" si="1"/>
        <v>203685.44000000003</v>
      </c>
    </row>
    <row r="19" spans="1:10" x14ac:dyDescent="0.25">
      <c r="A19" s="69" t="s">
        <v>36</v>
      </c>
      <c r="B19" s="46" t="s">
        <v>11</v>
      </c>
      <c r="C19" s="58">
        <v>993047</v>
      </c>
      <c r="D19" s="60">
        <f t="shared" si="2"/>
        <v>1112212.6400000001</v>
      </c>
      <c r="E19" s="59">
        <v>882980</v>
      </c>
      <c r="F19" s="60">
        <f t="shared" si="0"/>
        <v>988937.60000000009</v>
      </c>
      <c r="G19" s="59">
        <f>60760*2</f>
        <v>121520</v>
      </c>
      <c r="H19" s="60">
        <f t="shared" si="3"/>
        <v>136102.40000000002</v>
      </c>
      <c r="I19" s="59">
        <f>58037*2</f>
        <v>116074</v>
      </c>
      <c r="J19" s="60">
        <f t="shared" si="1"/>
        <v>130002.88000000002</v>
      </c>
    </row>
    <row r="20" spans="1:10" x14ac:dyDescent="0.25">
      <c r="A20" s="69" t="s">
        <v>37</v>
      </c>
      <c r="B20" s="46" t="s">
        <v>14</v>
      </c>
      <c r="C20" s="58">
        <v>15208</v>
      </c>
      <c r="D20" s="60">
        <f t="shared" si="2"/>
        <v>17032.960000000003</v>
      </c>
      <c r="E20" s="59">
        <v>10145</v>
      </c>
      <c r="F20" s="60">
        <f t="shared" si="0"/>
        <v>11362.400000000001</v>
      </c>
      <c r="G20" s="59">
        <f>1734*2</f>
        <v>3468</v>
      </c>
      <c r="H20" s="60">
        <f t="shared" si="3"/>
        <v>3884.1600000000003</v>
      </c>
      <c r="I20" s="59">
        <f>1462*2</f>
        <v>2924</v>
      </c>
      <c r="J20" s="60">
        <f t="shared" si="1"/>
        <v>3274.88</v>
      </c>
    </row>
    <row r="21" spans="1:10" ht="31.5" x14ac:dyDescent="0.25">
      <c r="A21" s="69" t="s">
        <v>38</v>
      </c>
      <c r="B21" s="46" t="s">
        <v>39</v>
      </c>
      <c r="C21" s="58">
        <v>1161950</v>
      </c>
      <c r="D21" s="60">
        <f t="shared" si="2"/>
        <v>1301384.0000000002</v>
      </c>
      <c r="E21" s="59">
        <v>955316</v>
      </c>
      <c r="F21" s="60">
        <f t="shared" si="0"/>
        <v>1069953.9200000002</v>
      </c>
      <c r="G21" s="59">
        <f>99700*2</f>
        <v>199400</v>
      </c>
      <c r="H21" s="60">
        <f t="shared" si="3"/>
        <v>223328.00000000003</v>
      </c>
      <c r="I21" s="59">
        <f>90931*2</f>
        <v>181862</v>
      </c>
      <c r="J21" s="60">
        <f t="shared" si="1"/>
        <v>203685.44000000003</v>
      </c>
    </row>
    <row r="22" spans="1:10" ht="31.5" x14ac:dyDescent="0.25">
      <c r="A22" s="69" t="s">
        <v>40</v>
      </c>
      <c r="B22" s="46" t="s">
        <v>19</v>
      </c>
      <c r="C22" s="58">
        <v>956600</v>
      </c>
      <c r="D22" s="60">
        <f t="shared" si="2"/>
        <v>1071392</v>
      </c>
      <c r="E22" s="59">
        <v>858684</v>
      </c>
      <c r="F22" s="60">
        <f t="shared" si="0"/>
        <v>961726.08000000007</v>
      </c>
      <c r="G22" s="59">
        <f>60760*2</f>
        <v>121520</v>
      </c>
      <c r="H22" s="60">
        <f t="shared" si="3"/>
        <v>136102.40000000002</v>
      </c>
      <c r="I22" s="59">
        <f>58037*2</f>
        <v>116074</v>
      </c>
      <c r="J22" s="60">
        <f t="shared" si="1"/>
        <v>130002.88000000002</v>
      </c>
    </row>
    <row r="23" spans="1:10" ht="31.5" x14ac:dyDescent="0.25">
      <c r="A23" s="69" t="s">
        <v>41</v>
      </c>
      <c r="B23" s="46" t="s">
        <v>42</v>
      </c>
      <c r="C23" s="58">
        <v>323762</v>
      </c>
      <c r="D23" s="60">
        <f t="shared" si="2"/>
        <v>362613.44000000006</v>
      </c>
      <c r="E23" s="59">
        <v>269257</v>
      </c>
      <c r="F23" s="60">
        <f t="shared" si="0"/>
        <v>301567.84000000003</v>
      </c>
      <c r="G23" s="59">
        <f>89878*2</f>
        <v>179756</v>
      </c>
      <c r="H23" s="60">
        <f t="shared" si="3"/>
        <v>201326.72000000003</v>
      </c>
      <c r="I23" s="59">
        <f>87309*2</f>
        <v>174618</v>
      </c>
      <c r="J23" s="60">
        <f t="shared" si="1"/>
        <v>195572.16000000003</v>
      </c>
    </row>
    <row r="24" spans="1:10" x14ac:dyDescent="0.25">
      <c r="A24" s="69" t="s">
        <v>43</v>
      </c>
      <c r="B24" s="46" t="s">
        <v>11</v>
      </c>
      <c r="C24" s="58">
        <v>275088</v>
      </c>
      <c r="D24" s="60">
        <f t="shared" si="2"/>
        <v>308098.56000000006</v>
      </c>
      <c r="E24" s="59">
        <v>223595</v>
      </c>
      <c r="F24" s="60">
        <f t="shared" si="0"/>
        <v>250426.40000000002</v>
      </c>
      <c r="G24" s="59">
        <f>63023*2</f>
        <v>126046</v>
      </c>
      <c r="H24" s="60">
        <f t="shared" si="3"/>
        <v>141171.52000000002</v>
      </c>
      <c r="I24" s="59">
        <f>61933*2</f>
        <v>123866</v>
      </c>
      <c r="J24" s="60">
        <f t="shared" si="1"/>
        <v>138729.92000000001</v>
      </c>
    </row>
    <row r="25" spans="1:10" ht="31.5" x14ac:dyDescent="0.25">
      <c r="A25" s="69" t="s">
        <v>44</v>
      </c>
      <c r="B25" s="46" t="s">
        <v>45</v>
      </c>
      <c r="C25" s="58">
        <v>301307</v>
      </c>
      <c r="D25" s="60">
        <f t="shared" si="2"/>
        <v>337463.84</v>
      </c>
      <c r="E25" s="59">
        <v>254272</v>
      </c>
      <c r="F25" s="60">
        <f t="shared" si="0"/>
        <v>284784.64000000001</v>
      </c>
      <c r="G25" s="59">
        <f>89878*2</f>
        <v>179756</v>
      </c>
      <c r="H25" s="60">
        <f t="shared" si="3"/>
        <v>201326.72000000003</v>
      </c>
      <c r="I25" s="59">
        <f>87309*2</f>
        <v>174618</v>
      </c>
      <c r="J25" s="60">
        <f t="shared" si="1"/>
        <v>195572.16000000003</v>
      </c>
    </row>
    <row r="26" spans="1:10" ht="31.5" x14ac:dyDescent="0.25">
      <c r="A26" s="69" t="s">
        <v>46</v>
      </c>
      <c r="B26" s="46" t="s">
        <v>19</v>
      </c>
      <c r="C26" s="58">
        <v>264397</v>
      </c>
      <c r="D26" s="60">
        <f t="shared" si="2"/>
        <v>296124.64</v>
      </c>
      <c r="E26" s="59">
        <v>216457</v>
      </c>
      <c r="F26" s="60">
        <f t="shared" si="0"/>
        <v>242431.84000000003</v>
      </c>
      <c r="G26" s="59">
        <f>63023*2</f>
        <v>126046</v>
      </c>
      <c r="H26" s="60">
        <f t="shared" si="3"/>
        <v>141171.52000000002</v>
      </c>
      <c r="I26" s="59">
        <f>61933*2</f>
        <v>123866</v>
      </c>
      <c r="J26" s="60">
        <f t="shared" si="1"/>
        <v>138729.92000000001</v>
      </c>
    </row>
    <row r="27" spans="1:10" ht="31.5" x14ac:dyDescent="0.25">
      <c r="A27" s="69" t="s">
        <v>47</v>
      </c>
      <c r="B27" s="46" t="s">
        <v>48</v>
      </c>
      <c r="C27" s="58">
        <v>396031</v>
      </c>
      <c r="D27" s="60">
        <f t="shared" si="2"/>
        <v>443554.72000000003</v>
      </c>
      <c r="E27" s="59">
        <v>353189</v>
      </c>
      <c r="F27" s="60">
        <f t="shared" si="0"/>
        <v>395571.68000000005</v>
      </c>
      <c r="G27" s="59">
        <f>63007*2</f>
        <v>126014</v>
      </c>
      <c r="H27" s="60">
        <f t="shared" si="3"/>
        <v>141135.68000000002</v>
      </c>
      <c r="I27" s="59">
        <f>61888*2</f>
        <v>123776</v>
      </c>
      <c r="J27" s="60">
        <f t="shared" si="1"/>
        <v>138629.12000000002</v>
      </c>
    </row>
    <row r="28" spans="1:10" x14ac:dyDescent="0.25">
      <c r="A28" s="69" t="s">
        <v>50</v>
      </c>
      <c r="B28" s="48" t="s">
        <v>51</v>
      </c>
      <c r="C28" s="58">
        <v>315510</v>
      </c>
      <c r="D28" s="60">
        <f t="shared" si="2"/>
        <v>353371.2</v>
      </c>
      <c r="E28" s="59">
        <v>239933</v>
      </c>
      <c r="F28" s="60">
        <f t="shared" si="0"/>
        <v>268724.96000000002</v>
      </c>
      <c r="G28" s="59">
        <f>18051*2</f>
        <v>36102</v>
      </c>
      <c r="H28" s="60">
        <f t="shared" si="3"/>
        <v>40434.240000000005</v>
      </c>
      <c r="I28" s="59">
        <f>13100*2</f>
        <v>26200</v>
      </c>
      <c r="J28" s="60">
        <f t="shared" si="1"/>
        <v>29344.000000000004</v>
      </c>
    </row>
    <row r="29" spans="1:10" x14ac:dyDescent="0.25">
      <c r="A29" s="69" t="s">
        <v>52</v>
      </c>
      <c r="B29" s="46" t="s">
        <v>53</v>
      </c>
      <c r="C29" s="58">
        <v>183795</v>
      </c>
      <c r="D29" s="60">
        <f t="shared" si="2"/>
        <v>205850.40000000002</v>
      </c>
      <c r="E29" s="59">
        <v>154343</v>
      </c>
      <c r="F29" s="60">
        <f t="shared" si="0"/>
        <v>172864.16</v>
      </c>
      <c r="G29" s="59">
        <f>107775*2</f>
        <v>215550</v>
      </c>
      <c r="H29" s="60">
        <f t="shared" si="3"/>
        <v>241416.00000000003</v>
      </c>
      <c r="I29" s="59">
        <f>97508*2</f>
        <v>195016</v>
      </c>
      <c r="J29" s="60">
        <f t="shared" si="1"/>
        <v>218417.92000000001</v>
      </c>
    </row>
    <row r="30" spans="1:10" x14ac:dyDescent="0.25">
      <c r="A30" s="70"/>
      <c r="B30" s="52" t="s">
        <v>209</v>
      </c>
      <c r="C30" s="49"/>
      <c r="D30" s="61"/>
      <c r="E30" s="61"/>
      <c r="F30" s="61"/>
      <c r="G30" s="61"/>
      <c r="H30" s="61"/>
      <c r="I30" s="61"/>
      <c r="J30" s="61"/>
    </row>
    <row r="31" spans="1:10" ht="31.5" x14ac:dyDescent="0.25">
      <c r="A31" s="69" t="s">
        <v>117</v>
      </c>
      <c r="B31" s="50" t="s">
        <v>56</v>
      </c>
      <c r="C31" s="58">
        <v>194128</v>
      </c>
      <c r="D31" s="60">
        <f t="shared" ref="D31:D32" si="4">C31*1.12</f>
        <v>217423.36000000002</v>
      </c>
      <c r="E31" s="60"/>
      <c r="F31" s="60"/>
      <c r="G31" s="62">
        <f>16374*2</f>
        <v>32748</v>
      </c>
      <c r="H31" s="60">
        <f t="shared" ref="H31:H32" si="5">G31*1.12</f>
        <v>36677.760000000002</v>
      </c>
      <c r="I31" s="60"/>
      <c r="J31" s="60"/>
    </row>
    <row r="32" spans="1:10" ht="31.5" x14ac:dyDescent="0.25">
      <c r="A32" s="69" t="s">
        <v>120</v>
      </c>
      <c r="B32" s="50" t="s">
        <v>58</v>
      </c>
      <c r="C32" s="58">
        <v>111220</v>
      </c>
      <c r="D32" s="60">
        <f t="shared" si="4"/>
        <v>124566.40000000001</v>
      </c>
      <c r="E32" s="60"/>
      <c r="F32" s="60"/>
      <c r="G32" s="62">
        <f>16374*2</f>
        <v>32748</v>
      </c>
      <c r="H32" s="60">
        <f t="shared" si="5"/>
        <v>36677.760000000002</v>
      </c>
      <c r="I32" s="60"/>
      <c r="J32" s="60"/>
    </row>
    <row r="33" spans="1:10" x14ac:dyDescent="0.25">
      <c r="B33" s="53" t="s">
        <v>210</v>
      </c>
      <c r="D33" s="63"/>
      <c r="E33" s="63"/>
      <c r="F33" s="63"/>
      <c r="G33" s="63"/>
      <c r="H33" s="63"/>
      <c r="I33" s="63"/>
      <c r="J33" s="63"/>
    </row>
    <row r="34" spans="1:10" x14ac:dyDescent="0.25">
      <c r="A34" s="72">
        <v>16</v>
      </c>
      <c r="B34" s="24" t="s">
        <v>60</v>
      </c>
      <c r="C34" s="58">
        <v>6028</v>
      </c>
      <c r="D34" s="60">
        <f t="shared" ref="D34:D97" si="6">C34*1.12</f>
        <v>6751.3600000000006</v>
      </c>
      <c r="E34" s="64"/>
      <c r="F34" s="60">
        <f>D34</f>
        <v>6751.3600000000006</v>
      </c>
      <c r="G34" s="59">
        <f>19978*2</f>
        <v>39956</v>
      </c>
      <c r="H34" s="65">
        <f t="shared" ref="H34:H97" si="7">G34*1.12</f>
        <v>44750.720000000001</v>
      </c>
      <c r="I34" s="64"/>
      <c r="J34" s="64">
        <f>H34*0.5</f>
        <v>22375.360000000001</v>
      </c>
    </row>
    <row r="35" spans="1:10" x14ac:dyDescent="0.25">
      <c r="A35" s="73" t="s">
        <v>123</v>
      </c>
      <c r="B35" s="26" t="s">
        <v>79</v>
      </c>
      <c r="C35" s="58">
        <v>6028</v>
      </c>
      <c r="D35" s="60">
        <f t="shared" si="6"/>
        <v>6751.3600000000006</v>
      </c>
      <c r="E35" s="64"/>
      <c r="F35" s="60">
        <f t="shared" ref="F35:F98" si="8">D35</f>
        <v>6751.3600000000006</v>
      </c>
      <c r="G35" s="59">
        <v>6665.0408500616149</v>
      </c>
      <c r="H35" s="65">
        <f t="shared" si="7"/>
        <v>7464.8457520690099</v>
      </c>
      <c r="I35" s="64"/>
      <c r="J35" s="64">
        <f t="shared" ref="J35:J98" si="9">H35*0.5</f>
        <v>3732.422876034505</v>
      </c>
    </row>
    <row r="36" spans="1:10" ht="31.5" x14ac:dyDescent="0.25">
      <c r="A36" s="69">
        <v>17</v>
      </c>
      <c r="B36" s="24" t="s">
        <v>62</v>
      </c>
      <c r="C36" s="58">
        <v>408601</v>
      </c>
      <c r="D36" s="60">
        <f t="shared" si="6"/>
        <v>457633.12000000005</v>
      </c>
      <c r="E36" s="64"/>
      <c r="F36" s="60">
        <f t="shared" si="8"/>
        <v>457633.12000000005</v>
      </c>
      <c r="G36" s="59">
        <f>95157*2</f>
        <v>190314</v>
      </c>
      <c r="H36" s="65">
        <f t="shared" si="7"/>
        <v>213151.68000000002</v>
      </c>
      <c r="I36" s="64"/>
      <c r="J36" s="64">
        <f t="shared" si="9"/>
        <v>106575.84000000001</v>
      </c>
    </row>
    <row r="37" spans="1:10" x14ac:dyDescent="0.25">
      <c r="A37" s="69" t="s">
        <v>126</v>
      </c>
      <c r="B37" s="26" t="s">
        <v>79</v>
      </c>
      <c r="C37" s="58">
        <v>188330</v>
      </c>
      <c r="D37" s="60">
        <f t="shared" si="6"/>
        <v>210929.6</v>
      </c>
      <c r="E37" s="64"/>
      <c r="F37" s="60">
        <f t="shared" si="8"/>
        <v>210929.6</v>
      </c>
      <c r="G37" s="59">
        <f>95157*2</f>
        <v>190314</v>
      </c>
      <c r="H37" s="65">
        <f t="shared" si="7"/>
        <v>213151.68000000002</v>
      </c>
      <c r="I37" s="64"/>
      <c r="J37" s="64">
        <f t="shared" si="9"/>
        <v>106575.84000000001</v>
      </c>
    </row>
    <row r="38" spans="1:10" x14ac:dyDescent="0.25">
      <c r="A38" s="69" t="s">
        <v>127</v>
      </c>
      <c r="B38" s="24" t="s">
        <v>63</v>
      </c>
      <c r="C38" s="58">
        <v>135578</v>
      </c>
      <c r="D38" s="60">
        <f t="shared" si="6"/>
        <v>151847.36000000002</v>
      </c>
      <c r="E38" s="64"/>
      <c r="F38" s="60">
        <f t="shared" si="8"/>
        <v>151847.36000000002</v>
      </c>
      <c r="G38" s="59">
        <f>19978*2</f>
        <v>39956</v>
      </c>
      <c r="H38" s="65">
        <f t="shared" si="7"/>
        <v>44750.720000000001</v>
      </c>
      <c r="I38" s="64"/>
      <c r="J38" s="64">
        <f t="shared" si="9"/>
        <v>22375.360000000001</v>
      </c>
    </row>
    <row r="39" spans="1:10" x14ac:dyDescent="0.25">
      <c r="A39" s="69" t="s">
        <v>128</v>
      </c>
      <c r="B39" s="26" t="s">
        <v>214</v>
      </c>
      <c r="C39" s="58">
        <v>5998</v>
      </c>
      <c r="D39" s="60">
        <f t="shared" si="6"/>
        <v>6717.76</v>
      </c>
      <c r="E39" s="64"/>
      <c r="F39" s="60">
        <f t="shared" si="8"/>
        <v>6717.76</v>
      </c>
      <c r="G39" s="59">
        <v>6607.5201486878359</v>
      </c>
      <c r="H39" s="65">
        <f t="shared" si="7"/>
        <v>7400.4225665303766</v>
      </c>
      <c r="I39" s="64"/>
      <c r="J39" s="64">
        <f t="shared" si="9"/>
        <v>3700.2112832651883</v>
      </c>
    </row>
    <row r="40" spans="1:10" ht="31.5" x14ac:dyDescent="0.25">
      <c r="A40" s="69" t="s">
        <v>130</v>
      </c>
      <c r="B40" s="24" t="s">
        <v>64</v>
      </c>
      <c r="C40" s="58">
        <v>48905</v>
      </c>
      <c r="D40" s="60">
        <f t="shared" si="6"/>
        <v>54773.600000000006</v>
      </c>
      <c r="E40" s="64"/>
      <c r="F40" s="60">
        <f t="shared" si="8"/>
        <v>54773.600000000006</v>
      </c>
      <c r="G40" s="59">
        <f>19978*2</f>
        <v>39956</v>
      </c>
      <c r="H40" s="65">
        <f t="shared" si="7"/>
        <v>44750.720000000001</v>
      </c>
      <c r="I40" s="64"/>
      <c r="J40" s="64">
        <f t="shared" si="9"/>
        <v>22375.360000000001</v>
      </c>
    </row>
    <row r="41" spans="1:10" x14ac:dyDescent="0.25">
      <c r="A41" s="69" t="s">
        <v>131</v>
      </c>
      <c r="B41" s="26" t="s">
        <v>79</v>
      </c>
      <c r="C41" s="58">
        <v>25672</v>
      </c>
      <c r="D41" s="60">
        <f t="shared" si="6"/>
        <v>28752.640000000003</v>
      </c>
      <c r="E41" s="64"/>
      <c r="F41" s="60">
        <f t="shared" si="8"/>
        <v>28752.640000000003</v>
      </c>
      <c r="G41" s="59">
        <v>28383.023483345798</v>
      </c>
      <c r="H41" s="65">
        <f t="shared" si="7"/>
        <v>31788.986301347297</v>
      </c>
      <c r="I41" s="64"/>
      <c r="J41" s="64">
        <f t="shared" si="9"/>
        <v>15894.493150673648</v>
      </c>
    </row>
    <row r="42" spans="1:10" ht="47.25" x14ac:dyDescent="0.25">
      <c r="A42" s="69">
        <v>33</v>
      </c>
      <c r="B42" s="24" t="s">
        <v>65</v>
      </c>
      <c r="C42" s="58">
        <v>270306</v>
      </c>
      <c r="D42" s="60">
        <f t="shared" si="6"/>
        <v>302742.72000000003</v>
      </c>
      <c r="E42" s="64"/>
      <c r="F42" s="60">
        <f t="shared" si="8"/>
        <v>302742.72000000003</v>
      </c>
      <c r="G42" s="59">
        <f>39997*2</f>
        <v>79994</v>
      </c>
      <c r="H42" s="65">
        <f t="shared" si="7"/>
        <v>89593.280000000013</v>
      </c>
      <c r="I42" s="64"/>
      <c r="J42" s="64">
        <f t="shared" si="9"/>
        <v>44796.640000000007</v>
      </c>
    </row>
    <row r="43" spans="1:10" x14ac:dyDescent="0.25">
      <c r="A43" s="69"/>
      <c r="B43" s="26" t="s">
        <v>79</v>
      </c>
      <c r="C43" s="58">
        <v>45964</v>
      </c>
      <c r="D43" s="60">
        <f t="shared" si="6"/>
        <v>51479.680000000008</v>
      </c>
      <c r="E43" s="64"/>
      <c r="F43" s="60">
        <f t="shared" si="8"/>
        <v>51479.680000000008</v>
      </c>
      <c r="G43" s="59">
        <v>50780.829630313601</v>
      </c>
      <c r="H43" s="65">
        <f t="shared" si="7"/>
        <v>56874.529185951236</v>
      </c>
      <c r="I43" s="64"/>
      <c r="J43" s="64">
        <f t="shared" si="9"/>
        <v>28437.264592975618</v>
      </c>
    </row>
    <row r="44" spans="1:10" x14ac:dyDescent="0.25">
      <c r="A44" s="69">
        <v>34</v>
      </c>
      <c r="B44" s="24" t="s">
        <v>66</v>
      </c>
      <c r="C44" s="58">
        <v>43770</v>
      </c>
      <c r="D44" s="60">
        <f t="shared" si="6"/>
        <v>49022.400000000001</v>
      </c>
      <c r="E44" s="64"/>
      <c r="F44" s="60">
        <f t="shared" si="8"/>
        <v>49022.400000000001</v>
      </c>
      <c r="G44" s="59">
        <f>34583*2</f>
        <v>69166</v>
      </c>
      <c r="H44" s="65">
        <f t="shared" si="7"/>
        <v>77465.920000000013</v>
      </c>
      <c r="I44" s="64"/>
      <c r="J44" s="64">
        <f t="shared" si="9"/>
        <v>38732.960000000006</v>
      </c>
    </row>
    <row r="45" spans="1:10" x14ac:dyDescent="0.25">
      <c r="A45" s="69"/>
      <c r="B45" s="26" t="s">
        <v>79</v>
      </c>
      <c r="C45" s="58">
        <v>11962</v>
      </c>
      <c r="D45" s="60">
        <f t="shared" si="6"/>
        <v>13397.44</v>
      </c>
      <c r="E45" s="64"/>
      <c r="F45" s="60">
        <f t="shared" si="8"/>
        <v>13397.44</v>
      </c>
      <c r="G45" s="59">
        <v>13226.693253597577</v>
      </c>
      <c r="H45" s="65">
        <f t="shared" si="7"/>
        <v>14813.896444029288</v>
      </c>
      <c r="I45" s="64"/>
      <c r="J45" s="64">
        <f t="shared" si="9"/>
        <v>7406.9482220146438</v>
      </c>
    </row>
    <row r="46" spans="1:10" ht="31.5" x14ac:dyDescent="0.25">
      <c r="A46" s="69">
        <v>35</v>
      </c>
      <c r="B46" s="24" t="s">
        <v>67</v>
      </c>
      <c r="C46" s="58">
        <v>257174</v>
      </c>
      <c r="D46" s="60">
        <f t="shared" si="6"/>
        <v>288034.88</v>
      </c>
      <c r="E46" s="64"/>
      <c r="F46" s="60">
        <f t="shared" si="8"/>
        <v>288034.88</v>
      </c>
      <c r="G46" s="59">
        <f>39997*2</f>
        <v>79994</v>
      </c>
      <c r="H46" s="65">
        <f t="shared" si="7"/>
        <v>89593.280000000013</v>
      </c>
      <c r="I46" s="64"/>
      <c r="J46" s="64">
        <f t="shared" si="9"/>
        <v>44796.640000000007</v>
      </c>
    </row>
    <row r="47" spans="1:10" x14ac:dyDescent="0.25">
      <c r="A47" s="69"/>
      <c r="B47" s="26" t="s">
        <v>79</v>
      </c>
      <c r="C47" s="58">
        <v>33804</v>
      </c>
      <c r="D47" s="60">
        <f t="shared" si="6"/>
        <v>37860.480000000003</v>
      </c>
      <c r="E47" s="64"/>
      <c r="F47" s="60">
        <f t="shared" si="8"/>
        <v>37860.480000000003</v>
      </c>
      <c r="G47" s="59">
        <v>37355.269291951088</v>
      </c>
      <c r="H47" s="65">
        <f t="shared" si="7"/>
        <v>41837.901606985222</v>
      </c>
      <c r="I47" s="64"/>
      <c r="J47" s="64">
        <f t="shared" si="9"/>
        <v>20918.950803492611</v>
      </c>
    </row>
    <row r="48" spans="1:10" ht="31.5" x14ac:dyDescent="0.25">
      <c r="A48" s="69">
        <v>36</v>
      </c>
      <c r="B48" s="24" t="s">
        <v>68</v>
      </c>
      <c r="C48" s="58">
        <v>303448</v>
      </c>
      <c r="D48" s="60">
        <f t="shared" si="6"/>
        <v>339861.76000000001</v>
      </c>
      <c r="E48" s="64"/>
      <c r="F48" s="60">
        <f t="shared" si="8"/>
        <v>339861.76000000001</v>
      </c>
      <c r="G48" s="59">
        <f>95478*2</f>
        <v>190956</v>
      </c>
      <c r="H48" s="65">
        <f t="shared" si="7"/>
        <v>213870.72000000003</v>
      </c>
      <c r="I48" s="64"/>
      <c r="J48" s="64">
        <f t="shared" si="9"/>
        <v>106935.36000000002</v>
      </c>
    </row>
    <row r="49" spans="1:10" x14ac:dyDescent="0.25">
      <c r="A49" s="69"/>
      <c r="B49" s="26" t="s">
        <v>79</v>
      </c>
      <c r="C49" s="58">
        <v>114194</v>
      </c>
      <c r="D49" s="60">
        <f t="shared" si="6"/>
        <v>127897.28000000001</v>
      </c>
      <c r="E49" s="64"/>
      <c r="F49" s="60">
        <f t="shared" si="8"/>
        <v>127897.28000000001</v>
      </c>
      <c r="G49" s="59">
        <v>124526.41497476373</v>
      </c>
      <c r="H49" s="65">
        <f t="shared" si="7"/>
        <v>139469.58477173539</v>
      </c>
      <c r="I49" s="64"/>
      <c r="J49" s="64">
        <f t="shared" si="9"/>
        <v>69734.792385867695</v>
      </c>
    </row>
    <row r="50" spans="1:10" x14ac:dyDescent="0.25">
      <c r="A50" s="69">
        <v>37</v>
      </c>
      <c r="B50" s="24" t="s">
        <v>69</v>
      </c>
      <c r="C50" s="58">
        <v>97123</v>
      </c>
      <c r="D50" s="60">
        <f t="shared" si="6"/>
        <v>108777.76000000001</v>
      </c>
      <c r="E50" s="64"/>
      <c r="F50" s="60">
        <f t="shared" si="8"/>
        <v>108777.76000000001</v>
      </c>
      <c r="G50" s="59">
        <f>35273*2</f>
        <v>70546</v>
      </c>
      <c r="H50" s="65">
        <f t="shared" si="7"/>
        <v>79011.520000000004</v>
      </c>
      <c r="I50" s="64"/>
      <c r="J50" s="64">
        <f t="shared" si="9"/>
        <v>39505.760000000002</v>
      </c>
    </row>
    <row r="51" spans="1:10" x14ac:dyDescent="0.25">
      <c r="A51" s="69"/>
      <c r="B51" s="26" t="s">
        <v>79</v>
      </c>
      <c r="C51" s="58">
        <v>83121</v>
      </c>
      <c r="D51" s="60">
        <f t="shared" si="6"/>
        <v>93095.52</v>
      </c>
      <c r="E51" s="64"/>
      <c r="F51" s="60">
        <f t="shared" si="8"/>
        <v>93095.52</v>
      </c>
      <c r="G51" s="59">
        <f>35273*2</f>
        <v>70546</v>
      </c>
      <c r="H51" s="65">
        <f t="shared" si="7"/>
        <v>79011.520000000004</v>
      </c>
      <c r="I51" s="64"/>
      <c r="J51" s="64">
        <f t="shared" si="9"/>
        <v>39505.760000000002</v>
      </c>
    </row>
    <row r="52" spans="1:10" x14ac:dyDescent="0.25">
      <c r="A52" s="69">
        <v>38</v>
      </c>
      <c r="B52" s="24" t="s">
        <v>70</v>
      </c>
      <c r="C52" s="58">
        <v>56027</v>
      </c>
      <c r="D52" s="60">
        <f t="shared" si="6"/>
        <v>62750.240000000005</v>
      </c>
      <c r="E52" s="64"/>
      <c r="F52" s="60">
        <f t="shared" si="8"/>
        <v>62750.240000000005</v>
      </c>
      <c r="G52" s="59">
        <f>35273*2</f>
        <v>70546</v>
      </c>
      <c r="H52" s="65">
        <f t="shared" si="7"/>
        <v>79011.520000000004</v>
      </c>
      <c r="I52" s="64"/>
      <c r="J52" s="64">
        <f t="shared" si="9"/>
        <v>39505.760000000002</v>
      </c>
    </row>
    <row r="53" spans="1:10" x14ac:dyDescent="0.25">
      <c r="A53" s="69"/>
      <c r="B53" s="26" t="s">
        <v>79</v>
      </c>
      <c r="C53" s="58">
        <v>50127</v>
      </c>
      <c r="D53" s="60">
        <f t="shared" si="6"/>
        <v>56142.240000000005</v>
      </c>
      <c r="E53" s="64"/>
      <c r="F53" s="60">
        <f t="shared" si="8"/>
        <v>56142.240000000005</v>
      </c>
      <c r="G53" s="59">
        <v>55080.554399942426</v>
      </c>
      <c r="H53" s="65">
        <f t="shared" si="7"/>
        <v>61690.220927935523</v>
      </c>
      <c r="I53" s="64"/>
      <c r="J53" s="64">
        <f t="shared" si="9"/>
        <v>30845.110463967761</v>
      </c>
    </row>
    <row r="54" spans="1:10" ht="31.5" x14ac:dyDescent="0.25">
      <c r="A54" s="69">
        <v>39</v>
      </c>
      <c r="B54" s="24" t="s">
        <v>72</v>
      </c>
      <c r="C54" s="58">
        <v>98803</v>
      </c>
      <c r="D54" s="60">
        <f t="shared" si="6"/>
        <v>110659.36000000002</v>
      </c>
      <c r="E54" s="64"/>
      <c r="F54" s="60">
        <f t="shared" si="8"/>
        <v>110659.36000000002</v>
      </c>
      <c r="G54" s="59">
        <f>35273*2</f>
        <v>70546</v>
      </c>
      <c r="H54" s="65">
        <f t="shared" si="7"/>
        <v>79011.520000000004</v>
      </c>
      <c r="I54" s="64"/>
      <c r="J54" s="64">
        <f t="shared" si="9"/>
        <v>39505.760000000002</v>
      </c>
    </row>
    <row r="55" spans="1:10" x14ac:dyDescent="0.25">
      <c r="A55" s="69"/>
      <c r="B55" s="26" t="s">
        <v>79</v>
      </c>
      <c r="C55" s="58">
        <v>90934</v>
      </c>
      <c r="D55" s="60">
        <f t="shared" si="6"/>
        <v>101846.08000000002</v>
      </c>
      <c r="E55" s="64"/>
      <c r="F55" s="60">
        <f t="shared" si="8"/>
        <v>101846.08000000002</v>
      </c>
      <c r="G55" s="59">
        <f>35273*2</f>
        <v>70546</v>
      </c>
      <c r="H55" s="65">
        <f t="shared" si="7"/>
        <v>79011.520000000004</v>
      </c>
      <c r="I55" s="64"/>
      <c r="J55" s="64">
        <f t="shared" si="9"/>
        <v>39505.760000000002</v>
      </c>
    </row>
    <row r="56" spans="1:10" ht="31.5" x14ac:dyDescent="0.25">
      <c r="A56" s="69">
        <v>40</v>
      </c>
      <c r="B56" s="24" t="s">
        <v>73</v>
      </c>
      <c r="C56" s="58">
        <v>154012</v>
      </c>
      <c r="D56" s="60">
        <f t="shared" si="6"/>
        <v>172493.44</v>
      </c>
      <c r="E56" s="64"/>
      <c r="F56" s="60">
        <f t="shared" si="8"/>
        <v>172493.44</v>
      </c>
      <c r="G56" s="59">
        <f>35273*2</f>
        <v>70546</v>
      </c>
      <c r="H56" s="65">
        <f t="shared" si="7"/>
        <v>79011.520000000004</v>
      </c>
      <c r="I56" s="64"/>
      <c r="J56" s="64">
        <f t="shared" si="9"/>
        <v>39505.760000000002</v>
      </c>
    </row>
    <row r="57" spans="1:10" x14ac:dyDescent="0.25">
      <c r="A57" s="69"/>
      <c r="B57" s="26" t="s">
        <v>79</v>
      </c>
      <c r="C57" s="58">
        <v>131365</v>
      </c>
      <c r="D57" s="60">
        <f t="shared" si="6"/>
        <v>147128.80000000002</v>
      </c>
      <c r="E57" s="64"/>
      <c r="F57" s="60">
        <f t="shared" si="8"/>
        <v>147128.80000000002</v>
      </c>
      <c r="G57" s="59">
        <f>35273*2</f>
        <v>70546</v>
      </c>
      <c r="H57" s="65">
        <f t="shared" si="7"/>
        <v>79011.520000000004</v>
      </c>
      <c r="I57" s="64"/>
      <c r="J57" s="64">
        <f t="shared" si="9"/>
        <v>39505.760000000002</v>
      </c>
    </row>
    <row r="58" spans="1:10" ht="31.5" x14ac:dyDescent="0.25">
      <c r="A58" s="69">
        <v>41</v>
      </c>
      <c r="B58" s="24" t="s">
        <v>74</v>
      </c>
      <c r="C58" s="58">
        <v>107899</v>
      </c>
      <c r="D58" s="60">
        <f t="shared" si="6"/>
        <v>120846.88</v>
      </c>
      <c r="E58" s="64"/>
      <c r="F58" s="60">
        <f t="shared" si="8"/>
        <v>120846.88</v>
      </c>
      <c r="G58" s="59">
        <f>39997*2</f>
        <v>79994</v>
      </c>
      <c r="H58" s="65">
        <f t="shared" si="7"/>
        <v>89593.280000000013</v>
      </c>
      <c r="I58" s="64"/>
      <c r="J58" s="64">
        <f t="shared" si="9"/>
        <v>44796.640000000007</v>
      </c>
    </row>
    <row r="59" spans="1:10" x14ac:dyDescent="0.25">
      <c r="A59" s="69"/>
      <c r="B59" s="26" t="s">
        <v>79</v>
      </c>
      <c r="C59" s="58">
        <v>16361</v>
      </c>
      <c r="D59" s="60">
        <f t="shared" si="6"/>
        <v>18324.320000000003</v>
      </c>
      <c r="E59" s="64"/>
      <c r="F59" s="60">
        <f t="shared" si="8"/>
        <v>18324.320000000003</v>
      </c>
      <c r="G59" s="59">
        <v>18072.717469610408</v>
      </c>
      <c r="H59" s="65">
        <f t="shared" si="7"/>
        <v>20241.443565963658</v>
      </c>
      <c r="I59" s="64"/>
      <c r="J59" s="64">
        <f t="shared" si="9"/>
        <v>10120.721782981829</v>
      </c>
    </row>
    <row r="60" spans="1:10" ht="31.5" x14ac:dyDescent="0.25">
      <c r="A60" s="69">
        <v>42</v>
      </c>
      <c r="B60" s="24" t="s">
        <v>75</v>
      </c>
      <c r="C60" s="58">
        <v>213829</v>
      </c>
      <c r="D60" s="60">
        <f t="shared" si="6"/>
        <v>239488.48</v>
      </c>
      <c r="E60" s="64"/>
      <c r="F60" s="60">
        <f t="shared" si="8"/>
        <v>239488.48</v>
      </c>
      <c r="G60" s="59">
        <f>39997*2</f>
        <v>79994</v>
      </c>
      <c r="H60" s="65">
        <f t="shared" si="7"/>
        <v>89593.280000000013</v>
      </c>
      <c r="I60" s="64"/>
      <c r="J60" s="64">
        <f t="shared" si="9"/>
        <v>44796.640000000007</v>
      </c>
    </row>
    <row r="61" spans="1:10" x14ac:dyDescent="0.25">
      <c r="A61" s="69"/>
      <c r="B61" s="26" t="s">
        <v>79</v>
      </c>
      <c r="C61" s="58">
        <v>34482</v>
      </c>
      <c r="D61" s="60">
        <f t="shared" si="6"/>
        <v>38619.840000000004</v>
      </c>
      <c r="E61" s="64"/>
      <c r="F61" s="60">
        <f t="shared" si="8"/>
        <v>38619.840000000004</v>
      </c>
      <c r="G61" s="59">
        <v>38093.700590635352</v>
      </c>
      <c r="H61" s="65">
        <f t="shared" si="7"/>
        <v>42664.944661511596</v>
      </c>
      <c r="I61" s="64"/>
      <c r="J61" s="64">
        <f t="shared" si="9"/>
        <v>21332.472330755798</v>
      </c>
    </row>
    <row r="62" spans="1:10" ht="31.5" x14ac:dyDescent="0.25">
      <c r="A62" s="69">
        <v>43</v>
      </c>
      <c r="B62" s="24" t="s">
        <v>76</v>
      </c>
      <c r="C62" s="58">
        <v>67041</v>
      </c>
      <c r="D62" s="60">
        <f t="shared" si="6"/>
        <v>75085.920000000013</v>
      </c>
      <c r="E62" s="64"/>
      <c r="F62" s="60">
        <f t="shared" si="8"/>
        <v>75085.920000000013</v>
      </c>
      <c r="G62" s="59">
        <f>16635*2</f>
        <v>33270</v>
      </c>
      <c r="H62" s="65">
        <f t="shared" si="7"/>
        <v>37262.400000000001</v>
      </c>
      <c r="I62" s="64"/>
      <c r="J62" s="64">
        <f t="shared" si="9"/>
        <v>18631.2</v>
      </c>
    </row>
    <row r="63" spans="1:10" x14ac:dyDescent="0.25">
      <c r="A63" s="69"/>
      <c r="B63" s="26" t="s">
        <v>79</v>
      </c>
      <c r="C63" s="58">
        <v>36416</v>
      </c>
      <c r="D63" s="60">
        <f t="shared" si="6"/>
        <v>40785.920000000006</v>
      </c>
      <c r="E63" s="64"/>
      <c r="F63" s="60">
        <f t="shared" si="8"/>
        <v>40785.920000000006</v>
      </c>
      <c r="G63" s="59">
        <f>16635*2</f>
        <v>33270</v>
      </c>
      <c r="H63" s="65">
        <f t="shared" si="7"/>
        <v>37262.400000000001</v>
      </c>
      <c r="I63" s="64"/>
      <c r="J63" s="64">
        <f t="shared" si="9"/>
        <v>18631.2</v>
      </c>
    </row>
    <row r="64" spans="1:10" ht="31.5" x14ac:dyDescent="0.25">
      <c r="A64" s="69">
        <v>44</v>
      </c>
      <c r="B64" s="24" t="s">
        <v>77</v>
      </c>
      <c r="C64" s="58">
        <v>99503</v>
      </c>
      <c r="D64" s="60">
        <f t="shared" si="6"/>
        <v>111443.36000000002</v>
      </c>
      <c r="E64" s="64"/>
      <c r="F64" s="60">
        <f t="shared" si="8"/>
        <v>111443.36000000002</v>
      </c>
      <c r="G64" s="59">
        <f>16635*2</f>
        <v>33270</v>
      </c>
      <c r="H64" s="65">
        <f t="shared" si="7"/>
        <v>37262.400000000001</v>
      </c>
      <c r="I64" s="64"/>
      <c r="J64" s="64">
        <f t="shared" si="9"/>
        <v>18631.2</v>
      </c>
    </row>
    <row r="65" spans="1:10" x14ac:dyDescent="0.25">
      <c r="A65" s="69"/>
      <c r="B65" s="26" t="s">
        <v>79</v>
      </c>
      <c r="C65" s="58">
        <v>35264</v>
      </c>
      <c r="D65" s="60">
        <f t="shared" si="6"/>
        <v>39495.68</v>
      </c>
      <c r="E65" s="64"/>
      <c r="F65" s="60">
        <f t="shared" si="8"/>
        <v>39495.68</v>
      </c>
      <c r="G65" s="59">
        <f>16635*2</f>
        <v>33270</v>
      </c>
      <c r="H65" s="65">
        <f t="shared" si="7"/>
        <v>37262.400000000001</v>
      </c>
      <c r="I65" s="64"/>
      <c r="J65" s="64">
        <f t="shared" si="9"/>
        <v>18631.2</v>
      </c>
    </row>
    <row r="66" spans="1:10" x14ac:dyDescent="0.25">
      <c r="A66" s="69">
        <v>45</v>
      </c>
      <c r="B66" s="24" t="s">
        <v>78</v>
      </c>
      <c r="C66" s="58">
        <v>426040</v>
      </c>
      <c r="D66" s="60">
        <f t="shared" si="6"/>
        <v>477164.80000000005</v>
      </c>
      <c r="E66" s="64"/>
      <c r="F66" s="60">
        <f t="shared" si="8"/>
        <v>477164.80000000005</v>
      </c>
      <c r="G66" s="59">
        <f>27797*2</f>
        <v>55594</v>
      </c>
      <c r="H66" s="65">
        <f t="shared" si="7"/>
        <v>62265.280000000006</v>
      </c>
      <c r="I66" s="64"/>
      <c r="J66" s="64">
        <f t="shared" si="9"/>
        <v>31132.640000000003</v>
      </c>
    </row>
    <row r="67" spans="1:10" x14ac:dyDescent="0.25">
      <c r="A67" s="69"/>
      <c r="B67" s="26" t="s">
        <v>79</v>
      </c>
      <c r="C67" s="58">
        <v>8008</v>
      </c>
      <c r="D67" s="60">
        <f t="shared" si="6"/>
        <v>8968.9600000000009</v>
      </c>
      <c r="E67" s="64"/>
      <c r="F67" s="60">
        <f t="shared" si="8"/>
        <v>8968.9600000000009</v>
      </c>
      <c r="G67" s="59">
        <v>8850.9897567315711</v>
      </c>
      <c r="H67" s="65">
        <f t="shared" si="7"/>
        <v>9913.1085275393598</v>
      </c>
      <c r="I67" s="64"/>
      <c r="J67" s="64">
        <f t="shared" si="9"/>
        <v>4956.5542637696799</v>
      </c>
    </row>
    <row r="68" spans="1:10" x14ac:dyDescent="0.25">
      <c r="A68" s="69">
        <v>46</v>
      </c>
      <c r="B68" s="24" t="s">
        <v>80</v>
      </c>
      <c r="C68" s="58">
        <v>8465</v>
      </c>
      <c r="D68" s="60">
        <f t="shared" si="6"/>
        <v>9480.8000000000011</v>
      </c>
      <c r="E68" s="64"/>
      <c r="F68" s="60">
        <f t="shared" si="8"/>
        <v>9480.8000000000011</v>
      </c>
      <c r="G68" s="59">
        <v>9360</v>
      </c>
      <c r="H68" s="65">
        <f t="shared" si="7"/>
        <v>10483.200000000001</v>
      </c>
      <c r="I68" s="64"/>
      <c r="J68" s="64">
        <f t="shared" si="9"/>
        <v>5241.6000000000004</v>
      </c>
    </row>
    <row r="69" spans="1:10" x14ac:dyDescent="0.25">
      <c r="A69" s="69"/>
      <c r="B69" s="26" t="s">
        <v>79</v>
      </c>
      <c r="C69" s="58">
        <v>5745</v>
      </c>
      <c r="D69" s="60">
        <f t="shared" si="6"/>
        <v>6434.4000000000005</v>
      </c>
      <c r="E69" s="64"/>
      <c r="F69" s="60">
        <f t="shared" si="8"/>
        <v>6434.4000000000005</v>
      </c>
      <c r="G69" s="59">
        <v>6352</v>
      </c>
      <c r="H69" s="65">
        <f t="shared" si="7"/>
        <v>7114.2400000000007</v>
      </c>
      <c r="I69" s="64"/>
      <c r="J69" s="64">
        <f t="shared" si="9"/>
        <v>3557.1200000000003</v>
      </c>
    </row>
    <row r="70" spans="1:10" x14ac:dyDescent="0.25">
      <c r="A70" s="69">
        <v>47</v>
      </c>
      <c r="B70" s="24" t="s">
        <v>81</v>
      </c>
      <c r="C70" s="58">
        <v>421975</v>
      </c>
      <c r="D70" s="60">
        <f t="shared" si="6"/>
        <v>472612.00000000006</v>
      </c>
      <c r="E70" s="64"/>
      <c r="F70" s="60">
        <f t="shared" si="8"/>
        <v>472612.00000000006</v>
      </c>
      <c r="G70" s="59">
        <f>34583*2</f>
        <v>69166</v>
      </c>
      <c r="H70" s="65">
        <f t="shared" si="7"/>
        <v>77465.920000000013</v>
      </c>
      <c r="I70" s="64"/>
      <c r="J70" s="64">
        <f t="shared" si="9"/>
        <v>38732.960000000006</v>
      </c>
    </row>
    <row r="71" spans="1:10" x14ac:dyDescent="0.25">
      <c r="A71" s="69"/>
      <c r="B71" s="26" t="s">
        <v>79</v>
      </c>
      <c r="C71" s="58">
        <v>95571</v>
      </c>
      <c r="D71" s="60">
        <f t="shared" si="6"/>
        <v>107039.52</v>
      </c>
      <c r="E71" s="64"/>
      <c r="F71" s="60">
        <f t="shared" si="8"/>
        <v>107039.52</v>
      </c>
      <c r="G71" s="59">
        <f>34583*2</f>
        <v>69166</v>
      </c>
      <c r="H71" s="65">
        <f t="shared" si="7"/>
        <v>77465.920000000013</v>
      </c>
      <c r="I71" s="64"/>
      <c r="J71" s="64">
        <f t="shared" si="9"/>
        <v>38732.960000000006</v>
      </c>
    </row>
    <row r="72" spans="1:10" x14ac:dyDescent="0.25">
      <c r="A72" s="69">
        <v>48</v>
      </c>
      <c r="B72" s="24" t="s">
        <v>82</v>
      </c>
      <c r="C72" s="58">
        <v>128567</v>
      </c>
      <c r="D72" s="60">
        <f t="shared" si="6"/>
        <v>143995.04</v>
      </c>
      <c r="E72" s="64"/>
      <c r="F72" s="60">
        <f t="shared" si="8"/>
        <v>143995.04</v>
      </c>
      <c r="G72" s="59">
        <f>27797*2</f>
        <v>55594</v>
      </c>
      <c r="H72" s="65">
        <f t="shared" si="7"/>
        <v>62265.280000000006</v>
      </c>
      <c r="I72" s="64"/>
      <c r="J72" s="64">
        <f t="shared" si="9"/>
        <v>31132.640000000003</v>
      </c>
    </row>
    <row r="73" spans="1:10" x14ac:dyDescent="0.25">
      <c r="A73" s="69"/>
      <c r="B73" s="26" t="s">
        <v>79</v>
      </c>
      <c r="C73" s="58">
        <v>25705</v>
      </c>
      <c r="D73" s="60">
        <f t="shared" si="6"/>
        <v>28789.600000000002</v>
      </c>
      <c r="E73" s="64"/>
      <c r="F73" s="60">
        <f t="shared" si="8"/>
        <v>28789.600000000002</v>
      </c>
      <c r="G73" s="59">
        <v>28407.67760347297</v>
      </c>
      <c r="H73" s="65">
        <f t="shared" si="7"/>
        <v>31816.598915889728</v>
      </c>
      <c r="I73" s="64"/>
      <c r="J73" s="64">
        <f t="shared" si="9"/>
        <v>15908.299457944864</v>
      </c>
    </row>
    <row r="74" spans="1:10" ht="31.5" x14ac:dyDescent="0.25">
      <c r="A74" s="69">
        <v>49</v>
      </c>
      <c r="B74" s="24" t="s">
        <v>83</v>
      </c>
      <c r="C74" s="58">
        <v>158557</v>
      </c>
      <c r="D74" s="60">
        <f t="shared" si="6"/>
        <v>177583.84000000003</v>
      </c>
      <c r="E74" s="64"/>
      <c r="F74" s="60">
        <f t="shared" si="8"/>
        <v>177583.84000000003</v>
      </c>
      <c r="G74" s="59">
        <f>95157*2</f>
        <v>190314</v>
      </c>
      <c r="H74" s="65">
        <f t="shared" si="7"/>
        <v>213151.68000000002</v>
      </c>
      <c r="I74" s="64"/>
      <c r="J74" s="64">
        <f t="shared" si="9"/>
        <v>106575.84000000001</v>
      </c>
    </row>
    <row r="75" spans="1:10" x14ac:dyDescent="0.25">
      <c r="A75" s="69"/>
      <c r="B75" s="26" t="s">
        <v>79</v>
      </c>
      <c r="C75" s="58">
        <v>22097</v>
      </c>
      <c r="D75" s="60">
        <f t="shared" si="6"/>
        <v>24748.640000000003</v>
      </c>
      <c r="E75" s="64"/>
      <c r="F75" s="60">
        <f t="shared" si="8"/>
        <v>24748.640000000003</v>
      </c>
      <c r="G75" s="59">
        <v>24425.124397498734</v>
      </c>
      <c r="H75" s="65">
        <f t="shared" si="7"/>
        <v>27356.139325198583</v>
      </c>
      <c r="I75" s="64"/>
      <c r="J75" s="64">
        <f t="shared" si="9"/>
        <v>13678.069662599291</v>
      </c>
    </row>
    <row r="76" spans="1:10" ht="31.5" x14ac:dyDescent="0.25">
      <c r="A76" s="69">
        <v>50</v>
      </c>
      <c r="B76" s="24" t="s">
        <v>84</v>
      </c>
      <c r="C76" s="58">
        <v>236429</v>
      </c>
      <c r="D76" s="60">
        <f t="shared" si="6"/>
        <v>264800.48000000004</v>
      </c>
      <c r="E76" s="64"/>
      <c r="F76" s="60">
        <f t="shared" si="8"/>
        <v>264800.48000000004</v>
      </c>
      <c r="G76" s="59">
        <f>95157*2</f>
        <v>190314</v>
      </c>
      <c r="H76" s="65">
        <f t="shared" si="7"/>
        <v>213151.68000000002</v>
      </c>
      <c r="I76" s="64"/>
      <c r="J76" s="64">
        <f t="shared" si="9"/>
        <v>106575.84000000001</v>
      </c>
    </row>
    <row r="77" spans="1:10" x14ac:dyDescent="0.25">
      <c r="A77" s="69"/>
      <c r="B77" s="26" t="s">
        <v>79</v>
      </c>
      <c r="C77" s="58">
        <v>47458</v>
      </c>
      <c r="D77" s="60">
        <f t="shared" si="6"/>
        <v>53152.960000000006</v>
      </c>
      <c r="E77" s="64"/>
      <c r="F77" s="60">
        <f t="shared" si="8"/>
        <v>53152.960000000006</v>
      </c>
      <c r="G77" s="59">
        <v>52463.62431558418</v>
      </c>
      <c r="H77" s="65">
        <f t="shared" si="7"/>
        <v>58759.259233454286</v>
      </c>
      <c r="I77" s="64"/>
      <c r="J77" s="64">
        <f t="shared" si="9"/>
        <v>29379.629616727143</v>
      </c>
    </row>
    <row r="78" spans="1:10" ht="31.5" x14ac:dyDescent="0.25">
      <c r="A78" s="69">
        <v>51</v>
      </c>
      <c r="B78" s="24" t="s">
        <v>85</v>
      </c>
      <c r="C78" s="58">
        <v>303689</v>
      </c>
      <c r="D78" s="60">
        <f t="shared" si="6"/>
        <v>340131.68000000005</v>
      </c>
      <c r="E78" s="64"/>
      <c r="F78" s="60">
        <f t="shared" si="8"/>
        <v>340131.68000000005</v>
      </c>
      <c r="G78" s="59">
        <f>95157*2</f>
        <v>190314</v>
      </c>
      <c r="H78" s="65">
        <f t="shared" si="7"/>
        <v>213151.68000000002</v>
      </c>
      <c r="I78" s="64"/>
      <c r="J78" s="64">
        <f t="shared" si="9"/>
        <v>106575.84000000001</v>
      </c>
    </row>
    <row r="79" spans="1:10" x14ac:dyDescent="0.25">
      <c r="A79" s="69"/>
      <c r="B79" s="26" t="s">
        <v>79</v>
      </c>
      <c r="C79" s="58">
        <v>82062</v>
      </c>
      <c r="D79" s="60">
        <f t="shared" si="6"/>
        <v>91909.440000000002</v>
      </c>
      <c r="E79" s="64"/>
      <c r="F79" s="60">
        <f t="shared" si="8"/>
        <v>91909.440000000002</v>
      </c>
      <c r="G79" s="59">
        <v>90723.775446094311</v>
      </c>
      <c r="H79" s="65">
        <f t="shared" si="7"/>
        <v>101610.62849962564</v>
      </c>
      <c r="I79" s="64"/>
      <c r="J79" s="64">
        <f t="shared" si="9"/>
        <v>50805.314249812822</v>
      </c>
    </row>
    <row r="80" spans="1:10" ht="31.5" x14ac:dyDescent="0.25">
      <c r="A80" s="69">
        <v>52</v>
      </c>
      <c r="B80" s="24" t="s">
        <v>86</v>
      </c>
      <c r="C80" s="58">
        <v>207990</v>
      </c>
      <c r="D80" s="60">
        <f t="shared" si="6"/>
        <v>232948.80000000002</v>
      </c>
      <c r="E80" s="64"/>
      <c r="F80" s="60">
        <f t="shared" si="8"/>
        <v>232948.80000000002</v>
      </c>
      <c r="G80" s="59">
        <f>95157*2</f>
        <v>190314</v>
      </c>
      <c r="H80" s="65">
        <f t="shared" si="7"/>
        <v>213151.68000000002</v>
      </c>
      <c r="I80" s="64"/>
      <c r="J80" s="64">
        <f t="shared" si="9"/>
        <v>106575.84000000001</v>
      </c>
    </row>
    <row r="81" spans="1:10" x14ac:dyDescent="0.25">
      <c r="A81" s="69"/>
      <c r="B81" s="26" t="s">
        <v>79</v>
      </c>
      <c r="C81" s="58">
        <v>43302</v>
      </c>
      <c r="D81" s="60">
        <f t="shared" si="6"/>
        <v>48498.240000000005</v>
      </c>
      <c r="E81" s="64"/>
      <c r="F81" s="60">
        <f t="shared" si="8"/>
        <v>48498.240000000005</v>
      </c>
      <c r="G81" s="59">
        <v>47869.738793840457</v>
      </c>
      <c r="H81" s="65">
        <f t="shared" si="7"/>
        <v>53614.107449101321</v>
      </c>
      <c r="I81" s="64"/>
      <c r="J81" s="64">
        <f t="shared" si="9"/>
        <v>26807.05372455066</v>
      </c>
    </row>
    <row r="82" spans="1:10" ht="31.5" x14ac:dyDescent="0.25">
      <c r="A82" s="69">
        <v>53</v>
      </c>
      <c r="B82" s="24" t="s">
        <v>87</v>
      </c>
      <c r="C82" s="58">
        <v>372479</v>
      </c>
      <c r="D82" s="60">
        <f t="shared" si="6"/>
        <v>417176.48000000004</v>
      </c>
      <c r="E82" s="64"/>
      <c r="F82" s="60">
        <f t="shared" si="8"/>
        <v>417176.48000000004</v>
      </c>
      <c r="G82" s="59">
        <f>95157*2</f>
        <v>190314</v>
      </c>
      <c r="H82" s="65">
        <f t="shared" si="7"/>
        <v>213151.68000000002</v>
      </c>
      <c r="I82" s="64"/>
      <c r="J82" s="64">
        <f t="shared" si="9"/>
        <v>106575.84000000001</v>
      </c>
    </row>
    <row r="83" spans="1:10" x14ac:dyDescent="0.25">
      <c r="A83" s="69"/>
      <c r="B83" s="26" t="s">
        <v>79</v>
      </c>
      <c r="C83" s="58">
        <v>132763</v>
      </c>
      <c r="D83" s="60">
        <f t="shared" si="6"/>
        <v>148694.56000000003</v>
      </c>
      <c r="E83" s="64"/>
      <c r="F83" s="60">
        <f t="shared" si="8"/>
        <v>148694.56000000003</v>
      </c>
      <c r="G83" s="59">
        <v>146773.936698114</v>
      </c>
      <c r="H83" s="65">
        <f t="shared" si="7"/>
        <v>164386.80910188769</v>
      </c>
      <c r="I83" s="64"/>
      <c r="J83" s="64">
        <f t="shared" si="9"/>
        <v>82193.404550943844</v>
      </c>
    </row>
    <row r="84" spans="1:10" x14ac:dyDescent="0.25">
      <c r="A84" s="69">
        <v>54</v>
      </c>
      <c r="B84" s="24" t="s">
        <v>88</v>
      </c>
      <c r="C84" s="58">
        <v>150300</v>
      </c>
      <c r="D84" s="60">
        <f t="shared" si="6"/>
        <v>168336.00000000003</v>
      </c>
      <c r="E84" s="64"/>
      <c r="F84" s="60">
        <f t="shared" si="8"/>
        <v>168336.00000000003</v>
      </c>
      <c r="G84" s="59">
        <f>47821*2</f>
        <v>95642</v>
      </c>
      <c r="H84" s="65">
        <f t="shared" si="7"/>
        <v>107119.04000000001</v>
      </c>
      <c r="I84" s="64"/>
      <c r="J84" s="64">
        <f t="shared" si="9"/>
        <v>53559.520000000004</v>
      </c>
    </row>
    <row r="85" spans="1:10" x14ac:dyDescent="0.25">
      <c r="A85" s="69"/>
      <c r="B85" s="26" t="s">
        <v>79</v>
      </c>
      <c r="C85" s="58">
        <v>5608</v>
      </c>
      <c r="D85" s="60">
        <f t="shared" si="6"/>
        <v>6280.9600000000009</v>
      </c>
      <c r="E85" s="64"/>
      <c r="F85" s="60">
        <f t="shared" si="8"/>
        <v>6280.9600000000009</v>
      </c>
      <c r="G85" s="59">
        <v>6200.1060006737098</v>
      </c>
      <c r="H85" s="65">
        <f t="shared" si="7"/>
        <v>6944.1187207545554</v>
      </c>
      <c r="I85" s="64"/>
      <c r="J85" s="64">
        <f t="shared" si="9"/>
        <v>3472.0593603772777</v>
      </c>
    </row>
    <row r="86" spans="1:10" x14ac:dyDescent="0.25">
      <c r="A86" s="69">
        <v>55</v>
      </c>
      <c r="B86" s="24" t="s">
        <v>89</v>
      </c>
      <c r="C86" s="58">
        <v>7720</v>
      </c>
      <c r="D86" s="60">
        <f t="shared" si="6"/>
        <v>8646.4000000000015</v>
      </c>
      <c r="E86" s="64"/>
      <c r="F86" s="60">
        <f t="shared" si="8"/>
        <v>8646.4000000000015</v>
      </c>
      <c r="G86" s="59">
        <f>47821*2</f>
        <v>95642</v>
      </c>
      <c r="H86" s="65">
        <f t="shared" si="7"/>
        <v>107119.04000000001</v>
      </c>
      <c r="I86" s="64"/>
      <c r="J86" s="64">
        <f t="shared" si="9"/>
        <v>53559.520000000004</v>
      </c>
    </row>
    <row r="87" spans="1:10" x14ac:dyDescent="0.25">
      <c r="A87" s="69"/>
      <c r="B87" s="26" t="s">
        <v>79</v>
      </c>
      <c r="C87" s="58">
        <v>4991</v>
      </c>
      <c r="D87" s="60">
        <f t="shared" si="6"/>
        <v>5589.920000000001</v>
      </c>
      <c r="E87" s="64"/>
      <c r="F87" s="60">
        <f t="shared" si="8"/>
        <v>5589.920000000001</v>
      </c>
      <c r="G87" s="59">
        <v>5518.4855270645603</v>
      </c>
      <c r="H87" s="60">
        <f t="shared" si="7"/>
        <v>6180.7037903123082</v>
      </c>
      <c r="I87" s="64"/>
      <c r="J87" s="64">
        <f t="shared" si="9"/>
        <v>3090.3518951561541</v>
      </c>
    </row>
    <row r="88" spans="1:10" x14ac:dyDescent="0.25">
      <c r="A88" s="69">
        <v>56</v>
      </c>
      <c r="B88" s="24" t="s">
        <v>90</v>
      </c>
      <c r="C88" s="58">
        <v>82822</v>
      </c>
      <c r="D88" s="60">
        <f t="shared" si="6"/>
        <v>92760.640000000014</v>
      </c>
      <c r="E88" s="64"/>
      <c r="F88" s="60">
        <f t="shared" si="8"/>
        <v>92760.640000000014</v>
      </c>
      <c r="G88" s="59">
        <f>19978*2</f>
        <v>39956</v>
      </c>
      <c r="H88" s="60">
        <f t="shared" si="7"/>
        <v>44750.720000000001</v>
      </c>
      <c r="I88" s="64"/>
      <c r="J88" s="64">
        <f t="shared" si="9"/>
        <v>22375.360000000001</v>
      </c>
    </row>
    <row r="89" spans="1:10" x14ac:dyDescent="0.25">
      <c r="A89" s="69"/>
      <c r="B89" s="26" t="s">
        <v>79</v>
      </c>
      <c r="C89" s="58">
        <v>3821</v>
      </c>
      <c r="D89" s="60">
        <f t="shared" si="6"/>
        <v>4279.5200000000004</v>
      </c>
      <c r="E89" s="64"/>
      <c r="F89" s="60">
        <f t="shared" si="8"/>
        <v>4279.5200000000004</v>
      </c>
      <c r="G89" s="59">
        <v>4222.6873476409864</v>
      </c>
      <c r="H89" s="60">
        <f t="shared" si="7"/>
        <v>4729.4098293579054</v>
      </c>
      <c r="I89" s="64"/>
      <c r="J89" s="64">
        <f t="shared" si="9"/>
        <v>2364.7049146789527</v>
      </c>
    </row>
    <row r="90" spans="1:10" ht="31.5" x14ac:dyDescent="0.25">
      <c r="A90" s="69">
        <v>57</v>
      </c>
      <c r="B90" s="24" t="s">
        <v>91</v>
      </c>
      <c r="C90" s="58">
        <v>86898</v>
      </c>
      <c r="D90" s="60">
        <f t="shared" si="6"/>
        <v>97325.760000000009</v>
      </c>
      <c r="E90" s="64"/>
      <c r="F90" s="60">
        <f t="shared" si="8"/>
        <v>97325.760000000009</v>
      </c>
      <c r="G90" s="59">
        <f>39997*2</f>
        <v>79994</v>
      </c>
      <c r="H90" s="65">
        <f t="shared" si="7"/>
        <v>89593.280000000013</v>
      </c>
      <c r="I90" s="64"/>
      <c r="J90" s="64">
        <f t="shared" si="9"/>
        <v>44796.640000000007</v>
      </c>
    </row>
    <row r="91" spans="1:10" x14ac:dyDescent="0.25">
      <c r="A91" s="69"/>
      <c r="B91" s="26" t="s">
        <v>79</v>
      </c>
      <c r="C91" s="58">
        <v>37044</v>
      </c>
      <c r="D91" s="60">
        <f t="shared" si="6"/>
        <v>41489.280000000006</v>
      </c>
      <c r="E91" s="64"/>
      <c r="F91" s="60">
        <f t="shared" si="8"/>
        <v>41489.280000000006</v>
      </c>
      <c r="G91" s="59">
        <v>40945.266677484971</v>
      </c>
      <c r="H91" s="65">
        <f t="shared" si="7"/>
        <v>45858.69867878317</v>
      </c>
      <c r="I91" s="64"/>
      <c r="J91" s="64">
        <f t="shared" si="9"/>
        <v>22929.349339391585</v>
      </c>
    </row>
    <row r="92" spans="1:10" ht="31.5" x14ac:dyDescent="0.25">
      <c r="A92" s="69">
        <v>58</v>
      </c>
      <c r="B92" s="24" t="s">
        <v>92</v>
      </c>
      <c r="C92" s="58">
        <v>98696</v>
      </c>
      <c r="D92" s="60">
        <f t="shared" si="6"/>
        <v>110539.52</v>
      </c>
      <c r="E92" s="64"/>
      <c r="F92" s="60">
        <f t="shared" si="8"/>
        <v>110539.52</v>
      </c>
      <c r="G92" s="59">
        <f>39997*2</f>
        <v>79994</v>
      </c>
      <c r="H92" s="65">
        <f t="shared" si="7"/>
        <v>89593.280000000013</v>
      </c>
      <c r="I92" s="64"/>
      <c r="J92" s="64">
        <f t="shared" si="9"/>
        <v>44796.640000000007</v>
      </c>
    </row>
    <row r="93" spans="1:10" x14ac:dyDescent="0.25">
      <c r="A93" s="69"/>
      <c r="B93" s="26" t="s">
        <v>79</v>
      </c>
      <c r="C93" s="58">
        <v>64248</v>
      </c>
      <c r="D93" s="60">
        <f t="shared" si="6"/>
        <v>71957.760000000009</v>
      </c>
      <c r="E93" s="64"/>
      <c r="F93" s="60">
        <f t="shared" si="8"/>
        <v>71957.760000000009</v>
      </c>
      <c r="G93" s="59">
        <v>71023.563534289686</v>
      </c>
      <c r="H93" s="65">
        <f t="shared" si="7"/>
        <v>79546.391158404454</v>
      </c>
      <c r="I93" s="64"/>
      <c r="J93" s="64">
        <f t="shared" si="9"/>
        <v>39773.195579202227</v>
      </c>
    </row>
    <row r="94" spans="1:10" ht="31.5" x14ac:dyDescent="0.25">
      <c r="A94" s="69">
        <v>59</v>
      </c>
      <c r="B94" s="24" t="s">
        <v>93</v>
      </c>
      <c r="C94" s="58">
        <v>44325</v>
      </c>
      <c r="D94" s="60">
        <f t="shared" si="6"/>
        <v>49644.000000000007</v>
      </c>
      <c r="E94" s="64"/>
      <c r="F94" s="60">
        <f t="shared" si="8"/>
        <v>49644.000000000007</v>
      </c>
      <c r="G94" s="59">
        <f>19978*2</f>
        <v>39956</v>
      </c>
      <c r="H94" s="65">
        <f t="shared" si="7"/>
        <v>44750.720000000001</v>
      </c>
      <c r="I94" s="64"/>
      <c r="J94" s="64">
        <f t="shared" si="9"/>
        <v>22375.360000000001</v>
      </c>
    </row>
    <row r="95" spans="1:10" x14ac:dyDescent="0.25">
      <c r="A95" s="69"/>
      <c r="B95" s="26" t="s">
        <v>79</v>
      </c>
      <c r="C95" s="58">
        <v>20484</v>
      </c>
      <c r="D95" s="60">
        <f t="shared" si="6"/>
        <v>22942.080000000002</v>
      </c>
      <c r="E95" s="64"/>
      <c r="F95" s="60">
        <f t="shared" si="8"/>
        <v>22942.080000000002</v>
      </c>
      <c r="G95" s="59">
        <v>22641.729600435065</v>
      </c>
      <c r="H95" s="65">
        <f t="shared" si="7"/>
        <v>25358.737152487276</v>
      </c>
      <c r="I95" s="64"/>
      <c r="J95" s="64">
        <f t="shared" si="9"/>
        <v>12679.368576243638</v>
      </c>
    </row>
    <row r="96" spans="1:10" ht="31.5" x14ac:dyDescent="0.25">
      <c r="A96" s="69">
        <v>60</v>
      </c>
      <c r="B96" s="24" t="s">
        <v>94</v>
      </c>
      <c r="C96" s="58">
        <v>59587</v>
      </c>
      <c r="D96" s="60">
        <f t="shared" si="6"/>
        <v>66737.440000000002</v>
      </c>
      <c r="E96" s="64"/>
      <c r="F96" s="60">
        <f t="shared" si="8"/>
        <v>66737.440000000002</v>
      </c>
      <c r="G96" s="59">
        <f>19978*2</f>
        <v>39956</v>
      </c>
      <c r="H96" s="65">
        <f t="shared" si="7"/>
        <v>44750.720000000001</v>
      </c>
      <c r="I96" s="64"/>
      <c r="J96" s="64">
        <f t="shared" si="9"/>
        <v>22375.360000000001</v>
      </c>
    </row>
    <row r="97" spans="1:10" x14ac:dyDescent="0.25">
      <c r="A97" s="69"/>
      <c r="B97" s="26" t="s">
        <v>79</v>
      </c>
      <c r="C97" s="58">
        <v>28003</v>
      </c>
      <c r="D97" s="60">
        <f t="shared" si="6"/>
        <v>31363.360000000004</v>
      </c>
      <c r="E97" s="64"/>
      <c r="F97" s="60">
        <f t="shared" si="8"/>
        <v>31363.360000000004</v>
      </c>
      <c r="G97" s="59">
        <v>30955.105991969438</v>
      </c>
      <c r="H97" s="65">
        <f t="shared" si="7"/>
        <v>34669.718711005771</v>
      </c>
      <c r="I97" s="64"/>
      <c r="J97" s="64">
        <f t="shared" si="9"/>
        <v>17334.859355502886</v>
      </c>
    </row>
    <row r="98" spans="1:10" x14ac:dyDescent="0.25">
      <c r="A98" s="69">
        <v>61</v>
      </c>
      <c r="B98" s="24" t="s">
        <v>95</v>
      </c>
      <c r="C98" s="58">
        <v>115659</v>
      </c>
      <c r="D98" s="60">
        <f t="shared" ref="D98:D117" si="10">C98*1.12</f>
        <v>129538.08000000002</v>
      </c>
      <c r="E98" s="64"/>
      <c r="F98" s="60">
        <f t="shared" si="8"/>
        <v>129538.08000000002</v>
      </c>
      <c r="G98" s="59">
        <f>19978*2</f>
        <v>39956</v>
      </c>
      <c r="H98" s="65">
        <f t="shared" ref="H98:H117" si="11">G98*1.12</f>
        <v>44750.720000000001</v>
      </c>
      <c r="I98" s="64"/>
      <c r="J98" s="64">
        <f t="shared" si="9"/>
        <v>22375.360000000001</v>
      </c>
    </row>
    <row r="99" spans="1:10" x14ac:dyDescent="0.25">
      <c r="A99" s="69"/>
      <c r="B99" s="26" t="s">
        <v>79</v>
      </c>
      <c r="C99" s="58">
        <v>39559</v>
      </c>
      <c r="D99" s="60">
        <f t="shared" si="10"/>
        <v>44306.080000000002</v>
      </c>
      <c r="E99" s="64"/>
      <c r="F99" s="60">
        <f t="shared" ref="F99:F117" si="12">D99</f>
        <v>44306.080000000002</v>
      </c>
      <c r="G99" s="59">
        <f>19978*2</f>
        <v>39956</v>
      </c>
      <c r="H99" s="65">
        <f t="shared" si="11"/>
        <v>44750.720000000001</v>
      </c>
      <c r="I99" s="64"/>
      <c r="J99" s="64">
        <f t="shared" ref="J99:J117" si="13">H99*0.5</f>
        <v>22375.360000000001</v>
      </c>
    </row>
    <row r="100" spans="1:10" x14ac:dyDescent="0.25">
      <c r="A100" s="69">
        <v>62</v>
      </c>
      <c r="B100" s="24" t="s">
        <v>96</v>
      </c>
      <c r="C100" s="58">
        <v>85907</v>
      </c>
      <c r="D100" s="60">
        <f t="shared" si="10"/>
        <v>96215.840000000011</v>
      </c>
      <c r="E100" s="64"/>
      <c r="F100" s="60">
        <f t="shared" si="12"/>
        <v>96215.840000000011</v>
      </c>
      <c r="G100" s="59">
        <f>19978*2</f>
        <v>39956</v>
      </c>
      <c r="H100" s="65">
        <f t="shared" si="11"/>
        <v>44750.720000000001</v>
      </c>
      <c r="I100" s="64"/>
      <c r="J100" s="64">
        <f t="shared" si="13"/>
        <v>22375.360000000001</v>
      </c>
    </row>
    <row r="101" spans="1:10" x14ac:dyDescent="0.25">
      <c r="A101" s="69"/>
      <c r="B101" s="26" t="s">
        <v>79</v>
      </c>
      <c r="C101" s="58">
        <v>11503</v>
      </c>
      <c r="D101" s="60">
        <f t="shared" si="10"/>
        <v>12883.36</v>
      </c>
      <c r="E101" s="64"/>
      <c r="F101" s="60">
        <f t="shared" si="12"/>
        <v>12883.36</v>
      </c>
      <c r="G101" s="59">
        <v>12748.410387268463</v>
      </c>
      <c r="H101" s="65">
        <f t="shared" si="11"/>
        <v>14278.21963374068</v>
      </c>
      <c r="I101" s="64"/>
      <c r="J101" s="64">
        <f t="shared" si="13"/>
        <v>7139.1098168703402</v>
      </c>
    </row>
    <row r="102" spans="1:10" ht="31.5" x14ac:dyDescent="0.25">
      <c r="A102" s="69">
        <v>63</v>
      </c>
      <c r="B102" s="24" t="s">
        <v>97</v>
      </c>
      <c r="C102" s="58">
        <v>172764</v>
      </c>
      <c r="D102" s="60">
        <f t="shared" si="10"/>
        <v>193495.68000000002</v>
      </c>
      <c r="E102" s="64"/>
      <c r="F102" s="60">
        <f t="shared" si="12"/>
        <v>193495.68000000002</v>
      </c>
      <c r="G102" s="59">
        <f>19978*2</f>
        <v>39956</v>
      </c>
      <c r="H102" s="65">
        <f t="shared" si="11"/>
        <v>44750.720000000001</v>
      </c>
      <c r="I102" s="64"/>
      <c r="J102" s="64">
        <f t="shared" si="13"/>
        <v>22375.360000000001</v>
      </c>
    </row>
    <row r="103" spans="1:10" x14ac:dyDescent="0.25">
      <c r="A103" s="69"/>
      <c r="B103" s="26" t="s">
        <v>79</v>
      </c>
      <c r="C103" s="58">
        <v>83995</v>
      </c>
      <c r="D103" s="60">
        <f t="shared" si="10"/>
        <v>94074.400000000009</v>
      </c>
      <c r="E103" s="64"/>
      <c r="F103" s="60">
        <f t="shared" si="12"/>
        <v>94074.400000000009</v>
      </c>
      <c r="G103" s="59">
        <f>19978*2</f>
        <v>39956</v>
      </c>
      <c r="H103" s="65">
        <f t="shared" si="11"/>
        <v>44750.720000000001</v>
      </c>
      <c r="I103" s="64"/>
      <c r="J103" s="64">
        <f t="shared" si="13"/>
        <v>22375.360000000001</v>
      </c>
    </row>
    <row r="104" spans="1:10" x14ac:dyDescent="0.25">
      <c r="A104" s="69">
        <v>64</v>
      </c>
      <c r="B104" s="24" t="s">
        <v>98</v>
      </c>
      <c r="C104" s="58">
        <v>79631</v>
      </c>
      <c r="D104" s="60">
        <f t="shared" si="10"/>
        <v>89186.720000000016</v>
      </c>
      <c r="E104" s="64"/>
      <c r="F104" s="60">
        <f t="shared" si="12"/>
        <v>89186.720000000016</v>
      </c>
      <c r="G104" s="59">
        <f>19978*2</f>
        <v>39956</v>
      </c>
      <c r="H104" s="65">
        <f t="shared" si="11"/>
        <v>44750.720000000001</v>
      </c>
      <c r="I104" s="64"/>
      <c r="J104" s="64">
        <f t="shared" si="13"/>
        <v>22375.360000000001</v>
      </c>
    </row>
    <row r="105" spans="1:10" x14ac:dyDescent="0.25">
      <c r="A105" s="69"/>
      <c r="B105" s="26" t="s">
        <v>79</v>
      </c>
      <c r="C105" s="58">
        <v>10783</v>
      </c>
      <c r="D105" s="60">
        <f t="shared" si="10"/>
        <v>12076.960000000001</v>
      </c>
      <c r="E105" s="64"/>
      <c r="F105" s="60">
        <f t="shared" si="12"/>
        <v>12076.960000000001</v>
      </c>
      <c r="G105" s="59">
        <v>11921.842149681452</v>
      </c>
      <c r="H105" s="65">
        <f t="shared" si="11"/>
        <v>13352.463207643226</v>
      </c>
      <c r="I105" s="64"/>
      <c r="J105" s="64">
        <f t="shared" si="13"/>
        <v>6676.2316038216131</v>
      </c>
    </row>
    <row r="106" spans="1:10" x14ac:dyDescent="0.25">
      <c r="A106" s="69">
        <v>65</v>
      </c>
      <c r="B106" s="24" t="s">
        <v>99</v>
      </c>
      <c r="C106" s="58">
        <v>117631</v>
      </c>
      <c r="D106" s="60">
        <f t="shared" si="10"/>
        <v>131746.72</v>
      </c>
      <c r="E106" s="64"/>
      <c r="F106" s="60">
        <f t="shared" si="12"/>
        <v>131746.72</v>
      </c>
      <c r="G106" s="59">
        <f>19978*2</f>
        <v>39956</v>
      </c>
      <c r="H106" s="65">
        <f t="shared" si="11"/>
        <v>44750.720000000001</v>
      </c>
      <c r="I106" s="64"/>
      <c r="J106" s="64">
        <f t="shared" si="13"/>
        <v>22375.360000000001</v>
      </c>
    </row>
    <row r="107" spans="1:10" x14ac:dyDescent="0.25">
      <c r="A107" s="69"/>
      <c r="B107" s="26" t="s">
        <v>79</v>
      </c>
      <c r="C107" s="58">
        <v>60387</v>
      </c>
      <c r="D107" s="60">
        <f t="shared" si="10"/>
        <v>67633.440000000002</v>
      </c>
      <c r="E107" s="64"/>
      <c r="F107" s="60">
        <f t="shared" si="12"/>
        <v>67633.440000000002</v>
      </c>
      <c r="G107" s="59">
        <f>19978*2</f>
        <v>39956</v>
      </c>
      <c r="H107" s="65">
        <f t="shared" si="11"/>
        <v>44750.720000000001</v>
      </c>
      <c r="I107" s="64"/>
      <c r="J107" s="64">
        <f t="shared" si="13"/>
        <v>22375.360000000001</v>
      </c>
    </row>
    <row r="108" spans="1:10" ht="31.5" x14ac:dyDescent="0.25">
      <c r="A108" s="69">
        <v>66</v>
      </c>
      <c r="B108" s="24" t="s">
        <v>100</v>
      </c>
      <c r="C108" s="58">
        <v>42586</v>
      </c>
      <c r="D108" s="60">
        <f t="shared" si="10"/>
        <v>47696.320000000007</v>
      </c>
      <c r="E108" s="64"/>
      <c r="F108" s="60">
        <f t="shared" si="12"/>
        <v>47696.320000000007</v>
      </c>
      <c r="G108" s="59">
        <f>19978*2</f>
        <v>39956</v>
      </c>
      <c r="H108" s="65">
        <f t="shared" si="11"/>
        <v>44750.720000000001</v>
      </c>
      <c r="I108" s="64"/>
      <c r="J108" s="64">
        <f t="shared" si="13"/>
        <v>22375.360000000001</v>
      </c>
    </row>
    <row r="109" spans="1:10" x14ac:dyDescent="0.25">
      <c r="A109" s="69"/>
      <c r="B109" s="26" t="s">
        <v>79</v>
      </c>
      <c r="C109" s="58">
        <v>23309</v>
      </c>
      <c r="D109" s="60">
        <f t="shared" si="10"/>
        <v>26106.080000000002</v>
      </c>
      <c r="E109" s="64"/>
      <c r="F109" s="60">
        <f t="shared" si="12"/>
        <v>26106.080000000002</v>
      </c>
      <c r="G109" s="59">
        <v>25771.345755973645</v>
      </c>
      <c r="H109" s="65">
        <f t="shared" si="11"/>
        <v>28863.907246690487</v>
      </c>
      <c r="I109" s="64"/>
      <c r="J109" s="64">
        <f t="shared" si="13"/>
        <v>14431.953623345244</v>
      </c>
    </row>
    <row r="110" spans="1:10" ht="31.5" x14ac:dyDescent="0.25">
      <c r="A110" s="69">
        <v>67</v>
      </c>
      <c r="B110" s="24" t="s">
        <v>101</v>
      </c>
      <c r="C110" s="58">
        <v>163349</v>
      </c>
      <c r="D110" s="60">
        <f t="shared" si="10"/>
        <v>182950.88</v>
      </c>
      <c r="E110" s="64"/>
      <c r="F110" s="60">
        <f t="shared" si="12"/>
        <v>182950.88</v>
      </c>
      <c r="G110" s="59">
        <f>27797*2</f>
        <v>55594</v>
      </c>
      <c r="H110" s="65">
        <f t="shared" si="11"/>
        <v>62265.280000000006</v>
      </c>
      <c r="I110" s="64"/>
      <c r="J110" s="64">
        <f t="shared" si="13"/>
        <v>31132.640000000003</v>
      </c>
    </row>
    <row r="111" spans="1:10" x14ac:dyDescent="0.25">
      <c r="A111" s="69"/>
      <c r="B111" s="26" t="s">
        <v>79</v>
      </c>
      <c r="C111" s="58">
        <v>94381</v>
      </c>
      <c r="D111" s="60">
        <f t="shared" si="10"/>
        <v>105706.72000000002</v>
      </c>
      <c r="E111" s="64"/>
      <c r="F111" s="60">
        <f t="shared" si="12"/>
        <v>105706.72000000002</v>
      </c>
      <c r="G111" s="59">
        <f>27797*2</f>
        <v>55594</v>
      </c>
      <c r="H111" s="65">
        <f t="shared" si="11"/>
        <v>62265.280000000006</v>
      </c>
      <c r="I111" s="64"/>
      <c r="J111" s="64">
        <f t="shared" si="13"/>
        <v>31132.640000000003</v>
      </c>
    </row>
    <row r="112" spans="1:10" x14ac:dyDescent="0.25">
      <c r="A112" s="69">
        <v>68</v>
      </c>
      <c r="B112" s="24" t="s">
        <v>102</v>
      </c>
      <c r="C112" s="58">
        <v>50788</v>
      </c>
      <c r="D112" s="60">
        <f t="shared" si="10"/>
        <v>56882.560000000005</v>
      </c>
      <c r="E112" s="64"/>
      <c r="F112" s="60">
        <f t="shared" si="12"/>
        <v>56882.560000000005</v>
      </c>
      <c r="G112" s="59">
        <f>19978*2</f>
        <v>39956</v>
      </c>
      <c r="H112" s="65">
        <f t="shared" si="11"/>
        <v>44750.720000000001</v>
      </c>
      <c r="I112" s="64"/>
      <c r="J112" s="64">
        <f t="shared" si="13"/>
        <v>22375.360000000001</v>
      </c>
    </row>
    <row r="113" spans="1:10" x14ac:dyDescent="0.25">
      <c r="A113" s="69"/>
      <c r="B113" s="26" t="s">
        <v>79</v>
      </c>
      <c r="C113" s="58">
        <v>21368</v>
      </c>
      <c r="D113" s="60">
        <f t="shared" si="10"/>
        <v>23932.160000000003</v>
      </c>
      <c r="E113" s="64"/>
      <c r="F113" s="60">
        <f t="shared" si="12"/>
        <v>23932.160000000003</v>
      </c>
      <c r="G113" s="59">
        <v>23619.797673780609</v>
      </c>
      <c r="H113" s="65">
        <f t="shared" si="11"/>
        <v>26454.173394634287</v>
      </c>
      <c r="I113" s="64"/>
      <c r="J113" s="64">
        <f t="shared" si="13"/>
        <v>13227.086697317143</v>
      </c>
    </row>
    <row r="114" spans="1:10" x14ac:dyDescent="0.25">
      <c r="A114" s="69">
        <v>69</v>
      </c>
      <c r="B114" s="24" t="s">
        <v>103</v>
      </c>
      <c r="C114" s="58">
        <v>235709</v>
      </c>
      <c r="D114" s="60">
        <f t="shared" si="10"/>
        <v>263994.08</v>
      </c>
      <c r="E114" s="64"/>
      <c r="F114" s="60">
        <f t="shared" si="12"/>
        <v>263994.08</v>
      </c>
      <c r="G114" s="59">
        <f>41191*2</f>
        <v>82382</v>
      </c>
      <c r="H114" s="65">
        <f t="shared" si="11"/>
        <v>92267.840000000011</v>
      </c>
      <c r="I114" s="64"/>
      <c r="J114" s="64">
        <f t="shared" si="13"/>
        <v>46133.920000000006</v>
      </c>
    </row>
    <row r="115" spans="1:10" x14ac:dyDescent="0.25">
      <c r="A115" s="69"/>
      <c r="B115" s="26" t="s">
        <v>79</v>
      </c>
      <c r="C115" s="58">
        <v>34190</v>
      </c>
      <c r="D115" s="60">
        <f t="shared" si="10"/>
        <v>38292.800000000003</v>
      </c>
      <c r="E115" s="64"/>
      <c r="F115" s="60">
        <f t="shared" si="12"/>
        <v>38292.800000000003</v>
      </c>
      <c r="G115" s="59">
        <v>37773.857911803832</v>
      </c>
      <c r="H115" s="60">
        <f t="shared" si="11"/>
        <v>42306.720861220296</v>
      </c>
      <c r="I115" s="64"/>
      <c r="J115" s="64">
        <f t="shared" si="13"/>
        <v>21153.360430610148</v>
      </c>
    </row>
    <row r="116" spans="1:10" x14ac:dyDescent="0.25">
      <c r="A116" s="69">
        <v>70</v>
      </c>
      <c r="B116" s="24" t="s">
        <v>104</v>
      </c>
      <c r="C116" s="58">
        <v>100473</v>
      </c>
      <c r="D116" s="60">
        <f t="shared" si="10"/>
        <v>112529.76000000001</v>
      </c>
      <c r="E116" s="64"/>
      <c r="F116" s="60">
        <f t="shared" si="12"/>
        <v>112529.76000000001</v>
      </c>
      <c r="G116" s="59">
        <f>50153*2</f>
        <v>100306</v>
      </c>
      <c r="H116" s="60">
        <f t="shared" si="11"/>
        <v>112342.72000000002</v>
      </c>
      <c r="I116" s="64"/>
      <c r="J116" s="64">
        <f t="shared" si="13"/>
        <v>56171.360000000008</v>
      </c>
    </row>
    <row r="117" spans="1:10" x14ac:dyDescent="0.25">
      <c r="A117" s="69"/>
      <c r="B117" s="26" t="s">
        <v>79</v>
      </c>
      <c r="C117" s="58">
        <v>20744</v>
      </c>
      <c r="D117" s="60">
        <f t="shared" si="10"/>
        <v>23233.280000000002</v>
      </c>
      <c r="E117" s="64"/>
      <c r="F117" s="60">
        <f t="shared" si="12"/>
        <v>23233.280000000002</v>
      </c>
      <c r="G117" s="59">
        <v>22915.937090074593</v>
      </c>
      <c r="H117" s="60">
        <f t="shared" si="11"/>
        <v>25665.849540883548</v>
      </c>
      <c r="I117" s="64"/>
      <c r="J117" s="64">
        <f t="shared" si="13"/>
        <v>12832.924770441774</v>
      </c>
    </row>
    <row r="118" spans="1:10" x14ac:dyDescent="0.25">
      <c r="A118" s="69"/>
      <c r="B118" s="54" t="s">
        <v>211</v>
      </c>
      <c r="C118" s="51"/>
      <c r="D118" s="64"/>
      <c r="E118" s="64"/>
      <c r="F118" s="64"/>
      <c r="G118" s="64"/>
      <c r="H118" s="64"/>
      <c r="I118" s="64"/>
      <c r="J118" s="64"/>
    </row>
    <row r="119" spans="1:10" ht="47.25" x14ac:dyDescent="0.25">
      <c r="A119" s="69"/>
      <c r="B119" s="30" t="s">
        <v>106</v>
      </c>
      <c r="C119" s="58">
        <v>62009</v>
      </c>
      <c r="D119" s="60">
        <f t="shared" ref="D119:D122" si="14">C119*1.12</f>
        <v>69450.080000000002</v>
      </c>
      <c r="E119" s="60"/>
      <c r="F119" s="60"/>
      <c r="G119" s="59">
        <f>16374*2</f>
        <v>32748</v>
      </c>
      <c r="H119" s="66">
        <f t="shared" ref="H119:H128" si="15">G119*1.12</f>
        <v>36677.760000000002</v>
      </c>
      <c r="I119" s="66"/>
      <c r="J119" s="66"/>
    </row>
    <row r="120" spans="1:10" x14ac:dyDescent="0.25">
      <c r="A120" s="69"/>
      <c r="B120" s="26" t="s">
        <v>79</v>
      </c>
      <c r="C120" s="58">
        <v>62009</v>
      </c>
      <c r="D120" s="60">
        <f t="shared" si="14"/>
        <v>69450.080000000002</v>
      </c>
      <c r="E120" s="60"/>
      <c r="F120" s="60"/>
      <c r="G120" s="59">
        <f>16374*2</f>
        <v>32748</v>
      </c>
      <c r="H120" s="66">
        <f t="shared" si="15"/>
        <v>36677.760000000002</v>
      </c>
      <c r="I120" s="66"/>
      <c r="J120" s="66"/>
    </row>
    <row r="121" spans="1:10" ht="47.25" x14ac:dyDescent="0.25">
      <c r="A121" s="69"/>
      <c r="B121" s="30" t="s">
        <v>107</v>
      </c>
      <c r="C121" s="58">
        <v>132400</v>
      </c>
      <c r="D121" s="60">
        <f t="shared" si="14"/>
        <v>148288</v>
      </c>
      <c r="E121" s="60"/>
      <c r="F121" s="60"/>
      <c r="G121" s="59">
        <f>16374*2</f>
        <v>32748</v>
      </c>
      <c r="H121" s="66">
        <f t="shared" si="15"/>
        <v>36677.760000000002</v>
      </c>
      <c r="I121" s="66"/>
      <c r="J121" s="66"/>
    </row>
    <row r="122" spans="1:10" x14ac:dyDescent="0.25">
      <c r="A122" s="69"/>
      <c r="B122" s="26" t="s">
        <v>79</v>
      </c>
      <c r="C122" s="58">
        <v>97436</v>
      </c>
      <c r="D122" s="60">
        <f t="shared" si="14"/>
        <v>109128.32000000001</v>
      </c>
      <c r="E122" s="60"/>
      <c r="F122" s="60"/>
      <c r="G122" s="59">
        <f t="shared" ref="G122" si="16">16374*2</f>
        <v>32748</v>
      </c>
      <c r="H122" s="66">
        <f t="shared" si="15"/>
        <v>36677.760000000002</v>
      </c>
      <c r="I122" s="66"/>
      <c r="J122" s="66"/>
    </row>
    <row r="123" spans="1:10" x14ac:dyDescent="0.25">
      <c r="A123" s="69"/>
      <c r="B123" s="54" t="s">
        <v>212</v>
      </c>
      <c r="C123" s="51"/>
      <c r="D123" s="64"/>
      <c r="E123" s="64"/>
      <c r="F123" s="64"/>
      <c r="G123" s="64"/>
      <c r="H123" s="64"/>
      <c r="I123" s="64"/>
      <c r="J123" s="64"/>
    </row>
    <row r="124" spans="1:10" x14ac:dyDescent="0.25">
      <c r="A124" s="69"/>
      <c r="B124" s="31" t="s">
        <v>206</v>
      </c>
      <c r="C124" s="58">
        <v>140864</v>
      </c>
      <c r="D124" s="60">
        <f t="shared" ref="D124:D126" si="17">C124*1.12</f>
        <v>157767.68000000002</v>
      </c>
      <c r="E124" s="59">
        <v>70497</v>
      </c>
      <c r="F124" s="60">
        <f t="shared" ref="F124" si="18">E124*1.12</f>
        <v>78956.640000000014</v>
      </c>
      <c r="G124" s="67">
        <v>140864</v>
      </c>
      <c r="H124" s="65">
        <f t="shared" si="15"/>
        <v>157767.68000000002</v>
      </c>
      <c r="I124" s="64"/>
      <c r="J124" s="64">
        <f>H124*0.5</f>
        <v>78883.840000000011</v>
      </c>
    </row>
    <row r="125" spans="1:10" x14ac:dyDescent="0.25">
      <c r="A125" s="69"/>
      <c r="B125" s="31" t="s">
        <v>207</v>
      </c>
      <c r="C125" s="58">
        <v>343850</v>
      </c>
      <c r="D125" s="60">
        <f t="shared" si="17"/>
        <v>385112.00000000006</v>
      </c>
      <c r="E125" s="59">
        <v>172283</v>
      </c>
      <c r="F125" s="60">
        <f t="shared" ref="F125" si="19">E125*1.12</f>
        <v>192956.96000000002</v>
      </c>
      <c r="G125" s="67">
        <v>343850</v>
      </c>
      <c r="H125" s="65">
        <f t="shared" si="15"/>
        <v>385112.00000000006</v>
      </c>
      <c r="I125" s="64"/>
      <c r="J125" s="64">
        <f t="shared" ref="J125:J126" si="20">H125*0.5</f>
        <v>192556.00000000003</v>
      </c>
    </row>
    <row r="126" spans="1:10" x14ac:dyDescent="0.25">
      <c r="A126" s="69"/>
      <c r="B126" s="31" t="s">
        <v>208</v>
      </c>
      <c r="C126" s="58">
        <v>515789</v>
      </c>
      <c r="D126" s="60">
        <f t="shared" si="17"/>
        <v>577683.68000000005</v>
      </c>
      <c r="E126" s="59">
        <v>257807</v>
      </c>
      <c r="F126" s="60">
        <f t="shared" ref="F126" si="21">E126*1.12</f>
        <v>288743.84000000003</v>
      </c>
      <c r="G126" s="67">
        <v>515789</v>
      </c>
      <c r="H126" s="65">
        <f t="shared" si="15"/>
        <v>577683.68000000005</v>
      </c>
      <c r="I126" s="64"/>
      <c r="J126" s="64">
        <f t="shared" si="20"/>
        <v>288841.84000000003</v>
      </c>
    </row>
    <row r="127" spans="1:10" x14ac:dyDescent="0.25">
      <c r="A127" s="69"/>
      <c r="B127" s="54" t="s">
        <v>213</v>
      </c>
      <c r="C127" s="51"/>
      <c r="D127" s="64"/>
      <c r="E127" s="64"/>
      <c r="F127" s="64"/>
      <c r="G127" s="68"/>
      <c r="H127" s="65"/>
      <c r="I127" s="64"/>
      <c r="J127" s="64"/>
    </row>
    <row r="128" spans="1:10" ht="31.5" x14ac:dyDescent="0.25">
      <c r="A128" s="69"/>
      <c r="B128" s="30" t="s">
        <v>114</v>
      </c>
      <c r="C128" s="58">
        <v>62009</v>
      </c>
      <c r="D128" s="60">
        <f t="shared" ref="D128" si="22">C128*1.12</f>
        <v>69450.080000000002</v>
      </c>
      <c r="E128" s="64"/>
      <c r="F128" s="64"/>
      <c r="G128" s="67">
        <v>62009</v>
      </c>
      <c r="H128" s="65">
        <f t="shared" si="15"/>
        <v>69450.080000000002</v>
      </c>
      <c r="I128" s="64"/>
      <c r="J128" s="64"/>
    </row>
  </sheetData>
  <mergeCells count="6">
    <mergeCell ref="E1:F1"/>
    <mergeCell ref="G1:H1"/>
    <mergeCell ref="I1:J1"/>
    <mergeCell ref="A1:A2"/>
    <mergeCell ref="B1:B2"/>
    <mergeCell ref="C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E15" sqref="E15"/>
    </sheetView>
  </sheetViews>
  <sheetFormatPr defaultRowHeight="16.5" x14ac:dyDescent="0.3"/>
  <cols>
    <col min="1" max="1" width="4.140625" style="1" customWidth="1"/>
    <col min="2" max="2" width="71.42578125" style="2" customWidth="1"/>
    <col min="3" max="3" width="24.140625" style="3" customWidth="1"/>
    <col min="4" max="5" width="16.28515625" style="3" customWidth="1"/>
    <col min="6" max="6" width="7.5703125" style="3" bestFit="1" customWidth="1"/>
    <col min="7" max="16384" width="9.140625" style="3"/>
  </cols>
  <sheetData>
    <row r="1" spans="1:5" ht="18.75" x14ac:dyDescent="0.3">
      <c r="B1" s="117" t="s">
        <v>221</v>
      </c>
      <c r="C1" s="117"/>
      <c r="D1" s="117"/>
      <c r="E1" s="117"/>
    </row>
    <row r="2" spans="1:5" x14ac:dyDescent="0.3">
      <c r="B2" s="75"/>
    </row>
    <row r="3" spans="1:5" ht="33" x14ac:dyDescent="0.3">
      <c r="A3" s="4" t="s">
        <v>0</v>
      </c>
      <c r="B3" s="5" t="s">
        <v>1</v>
      </c>
      <c r="C3" s="5" t="s">
        <v>2</v>
      </c>
      <c r="D3" s="5" t="s">
        <v>3</v>
      </c>
      <c r="E3" s="6" t="s">
        <v>4</v>
      </c>
    </row>
    <row r="4" spans="1:5" x14ac:dyDescent="0.3">
      <c r="A4" s="39" t="s">
        <v>222</v>
      </c>
      <c r="B4" s="76"/>
      <c r="C4" s="76"/>
    </row>
    <row r="5" spans="1:5" ht="32.25" x14ac:dyDescent="0.3">
      <c r="A5" s="77" t="s">
        <v>7</v>
      </c>
      <c r="B5" s="50" t="s">
        <v>8</v>
      </c>
      <c r="C5" s="78" t="s">
        <v>9</v>
      </c>
      <c r="D5" s="86">
        <v>69835</v>
      </c>
      <c r="E5" s="33">
        <f>D5*1.12</f>
        <v>78215.200000000012</v>
      </c>
    </row>
    <row r="6" spans="1:5" ht="32.25" x14ac:dyDescent="0.3">
      <c r="A6" s="77" t="s">
        <v>16</v>
      </c>
      <c r="B6" s="50" t="s">
        <v>223</v>
      </c>
      <c r="C6" s="78" t="s">
        <v>9</v>
      </c>
      <c r="D6" s="86">
        <v>53860</v>
      </c>
      <c r="E6" s="33">
        <f t="shared" ref="E6:E23" si="0">D6*1.12</f>
        <v>60323.200000000004</v>
      </c>
    </row>
    <row r="7" spans="1:5" ht="32.25" x14ac:dyDescent="0.3">
      <c r="A7" s="77" t="s">
        <v>20</v>
      </c>
      <c r="B7" s="50" t="s">
        <v>28</v>
      </c>
      <c r="C7" s="78" t="s">
        <v>9</v>
      </c>
      <c r="D7" s="86">
        <v>6131</v>
      </c>
      <c r="E7" s="33">
        <f t="shared" si="0"/>
        <v>6866.72</v>
      </c>
    </row>
    <row r="8" spans="1:5" ht="32.25" x14ac:dyDescent="0.3">
      <c r="A8" s="77" t="s">
        <v>24</v>
      </c>
      <c r="B8" s="50" t="s">
        <v>35</v>
      </c>
      <c r="C8" s="78" t="s">
        <v>9</v>
      </c>
      <c r="D8" s="86">
        <v>6131</v>
      </c>
      <c r="E8" s="33">
        <f t="shared" si="0"/>
        <v>6866.72</v>
      </c>
    </row>
    <row r="9" spans="1:5" ht="32.25" x14ac:dyDescent="0.3">
      <c r="A9" s="77" t="s">
        <v>27</v>
      </c>
      <c r="B9" s="50" t="s">
        <v>42</v>
      </c>
      <c r="C9" s="78" t="s">
        <v>9</v>
      </c>
      <c r="D9" s="86">
        <v>27530</v>
      </c>
      <c r="E9" s="33">
        <f t="shared" si="0"/>
        <v>30833.600000000002</v>
      </c>
    </row>
    <row r="10" spans="1:5" x14ac:dyDescent="0.3">
      <c r="A10" s="77" t="s">
        <v>31</v>
      </c>
      <c r="B10" s="50" t="s">
        <v>48</v>
      </c>
      <c r="C10" s="79" t="s">
        <v>49</v>
      </c>
      <c r="D10" s="86">
        <v>51380</v>
      </c>
      <c r="E10" s="33">
        <f t="shared" si="0"/>
        <v>57545.600000000006</v>
      </c>
    </row>
    <row r="11" spans="1:5" ht="32.25" x14ac:dyDescent="0.3">
      <c r="A11" s="77" t="s">
        <v>34</v>
      </c>
      <c r="B11" s="50" t="s">
        <v>51</v>
      </c>
      <c r="C11" s="78" t="s">
        <v>9</v>
      </c>
      <c r="D11" s="86">
        <v>33804</v>
      </c>
      <c r="E11" s="33">
        <f t="shared" si="0"/>
        <v>37860.480000000003</v>
      </c>
    </row>
    <row r="12" spans="1:5" ht="32.25" x14ac:dyDescent="0.3">
      <c r="A12" s="77" t="s">
        <v>38</v>
      </c>
      <c r="B12" s="50" t="s">
        <v>53</v>
      </c>
      <c r="C12" s="78" t="s">
        <v>9</v>
      </c>
      <c r="D12" s="86">
        <v>21422</v>
      </c>
      <c r="E12" s="33">
        <f t="shared" si="0"/>
        <v>23992.640000000003</v>
      </c>
    </row>
    <row r="13" spans="1:5" x14ac:dyDescent="0.3">
      <c r="A13" s="77" t="s">
        <v>41</v>
      </c>
      <c r="B13" s="50" t="s">
        <v>224</v>
      </c>
      <c r="C13" s="80" t="s">
        <v>225</v>
      </c>
      <c r="D13" s="86">
        <v>101165</v>
      </c>
      <c r="E13" s="33">
        <f t="shared" si="0"/>
        <v>113304.80000000002</v>
      </c>
    </row>
    <row r="14" spans="1:5" x14ac:dyDescent="0.3">
      <c r="A14" s="39" t="s">
        <v>226</v>
      </c>
      <c r="B14" s="81"/>
      <c r="C14" s="81"/>
      <c r="D14" s="86"/>
      <c r="E14" s="33"/>
    </row>
    <row r="15" spans="1:5" x14ac:dyDescent="0.3">
      <c r="A15" s="82">
        <v>10</v>
      </c>
      <c r="B15" s="83" t="s">
        <v>95</v>
      </c>
      <c r="C15" s="84" t="s">
        <v>61</v>
      </c>
      <c r="D15" s="86">
        <v>34446</v>
      </c>
      <c r="E15" s="33">
        <f t="shared" si="0"/>
        <v>38579.520000000004</v>
      </c>
    </row>
    <row r="16" spans="1:5" x14ac:dyDescent="0.3">
      <c r="A16" s="82">
        <v>11</v>
      </c>
      <c r="B16" s="83" t="s">
        <v>96</v>
      </c>
      <c r="C16" s="84" t="s">
        <v>61</v>
      </c>
      <c r="D16" s="86">
        <v>27831</v>
      </c>
      <c r="E16" s="33">
        <f t="shared" si="0"/>
        <v>31170.720000000001</v>
      </c>
    </row>
    <row r="17" spans="1:5" x14ac:dyDescent="0.3">
      <c r="A17" s="82">
        <v>12</v>
      </c>
      <c r="B17" s="83" t="s">
        <v>97</v>
      </c>
      <c r="C17" s="84" t="s">
        <v>61</v>
      </c>
      <c r="D17" s="86">
        <v>44875</v>
      </c>
      <c r="E17" s="33">
        <f t="shared" si="0"/>
        <v>50260.000000000007</v>
      </c>
    </row>
    <row r="18" spans="1:5" x14ac:dyDescent="0.3">
      <c r="A18" s="82">
        <v>13</v>
      </c>
      <c r="B18" s="83" t="s">
        <v>99</v>
      </c>
      <c r="C18" s="84" t="s">
        <v>61</v>
      </c>
      <c r="D18" s="86">
        <v>28143</v>
      </c>
      <c r="E18" s="33">
        <f t="shared" si="0"/>
        <v>31520.160000000003</v>
      </c>
    </row>
    <row r="19" spans="1:5" x14ac:dyDescent="0.3">
      <c r="A19" s="82">
        <v>14</v>
      </c>
      <c r="B19" s="83" t="s">
        <v>104</v>
      </c>
      <c r="C19" s="84" t="s">
        <v>61</v>
      </c>
      <c r="D19" s="86">
        <v>31081</v>
      </c>
      <c r="E19" s="33">
        <f t="shared" si="0"/>
        <v>34810.720000000001</v>
      </c>
    </row>
    <row r="20" spans="1:5" x14ac:dyDescent="0.3">
      <c r="A20" s="82">
        <v>15</v>
      </c>
      <c r="B20" s="83" t="s">
        <v>63</v>
      </c>
      <c r="C20" s="84" t="s">
        <v>61</v>
      </c>
      <c r="D20" s="86">
        <v>45233</v>
      </c>
      <c r="E20" s="33">
        <f t="shared" si="0"/>
        <v>50660.960000000006</v>
      </c>
    </row>
    <row r="21" spans="1:5" x14ac:dyDescent="0.3">
      <c r="A21" s="82">
        <v>16</v>
      </c>
      <c r="B21" s="83" t="s">
        <v>103</v>
      </c>
      <c r="C21" s="84" t="s">
        <v>61</v>
      </c>
      <c r="D21" s="86">
        <v>38254</v>
      </c>
      <c r="E21" s="33">
        <f t="shared" si="0"/>
        <v>42844.480000000003</v>
      </c>
    </row>
    <row r="22" spans="1:5" ht="31.5" x14ac:dyDescent="0.3">
      <c r="A22" s="82">
        <v>17</v>
      </c>
      <c r="B22" s="85" t="s">
        <v>67</v>
      </c>
      <c r="C22" s="84" t="s">
        <v>61</v>
      </c>
      <c r="D22" s="86">
        <v>58600</v>
      </c>
      <c r="E22" s="33">
        <f t="shared" si="0"/>
        <v>65632</v>
      </c>
    </row>
    <row r="23" spans="1:5" x14ac:dyDescent="0.3">
      <c r="A23" s="82">
        <v>18</v>
      </c>
      <c r="B23" s="83" t="s">
        <v>227</v>
      </c>
      <c r="C23" s="84" t="s">
        <v>61</v>
      </c>
      <c r="D23" s="86">
        <v>6020</v>
      </c>
      <c r="E23" s="33">
        <f t="shared" si="0"/>
        <v>6742.4000000000005</v>
      </c>
    </row>
  </sheetData>
  <mergeCells count="1">
    <mergeCell ref="B1:E1"/>
  </mergeCells>
  <pageMargins left="0.7" right="0.7" top="0.75" bottom="0.75" header="0.3" footer="0.3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экспертные работы</vt:lpstr>
      <vt:lpstr>оценка безопасности</vt:lpstr>
      <vt:lpstr>Лист1!Заголовки_для_печати</vt:lpstr>
      <vt:lpstr>'экспертные работы'!Заголовки_для_печати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Сыздыкова Айгуль Темирбулатовна</dc:creator>
  <cp:lastModifiedBy>Жекенова Мадина Дуйсенгалиевна</cp:lastModifiedBy>
  <cp:lastPrinted>2016-12-26T03:30:21Z</cp:lastPrinted>
  <dcterms:created xsi:type="dcterms:W3CDTF">2015-09-09T07:45:31Z</dcterms:created>
  <dcterms:modified xsi:type="dcterms:W3CDTF">2017-06-09T08:59:33Z</dcterms:modified>
</cp:coreProperties>
</file>